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imBook_User\Desktop\ДОКУМЕНТЫ\BUDGET\out\0780\"/>
    </mc:Choice>
  </mc:AlternateContent>
  <bookViews>
    <workbookView xWindow="-110" yWindow="-110" windowWidth="23260" windowHeight="12580" tabRatio="137" firstSheet="5" activeTab="5"/>
  </bookViews>
  <sheets>
    <sheet name="свод" sheetId="2" r:id="rId1"/>
    <sheet name="свод штат" sheetId="3" r:id="rId2"/>
    <sheet name="свод ведомость" sheetId="4" r:id="rId3"/>
    <sheet name="ГУ" sheetId="5" r:id="rId4"/>
    <sheet name="АХП" sheetId="6" r:id="rId5"/>
    <sheet name="учитель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42" i="7" l="1"/>
  <c r="BY42" i="7"/>
  <c r="BX42" i="7"/>
  <c r="BV42" i="7"/>
  <c r="BT42" i="7"/>
  <c r="BQ42" i="7"/>
  <c r="BO42" i="7"/>
  <c r="BN42" i="7"/>
  <c r="BM42" i="7"/>
  <c r="BL42" i="7"/>
  <c r="BK42" i="7"/>
  <c r="BJ42" i="7"/>
  <c r="BI42" i="7"/>
  <c r="BG42" i="7"/>
  <c r="BF42" i="7"/>
  <c r="BD42" i="7"/>
  <c r="BB42" i="7"/>
  <c r="AZ42" i="7"/>
  <c r="AX42" i="7"/>
  <c r="AV42" i="7"/>
  <c r="AT42" i="7"/>
  <c r="AR42" i="7"/>
  <c r="AP42" i="7"/>
  <c r="AN42" i="7"/>
  <c r="AL42" i="7"/>
  <c r="AJ42" i="7"/>
  <c r="AH42" i="7"/>
  <c r="AF42" i="7"/>
  <c r="AE42" i="7"/>
  <c r="AC42" i="7"/>
  <c r="AB42" i="7"/>
  <c r="Z42" i="7"/>
  <c r="W42" i="7"/>
  <c r="V42" i="7"/>
  <c r="U42" i="7"/>
  <c r="T42" i="7"/>
  <c r="R42" i="7"/>
  <c r="Q42" i="7"/>
  <c r="P42" i="7"/>
  <c r="O42" i="7"/>
  <c r="M42" i="7"/>
  <c r="L42" i="7"/>
  <c r="K42" i="7"/>
  <c r="J42" i="7"/>
  <c r="BZ41" i="7"/>
  <c r="BW41" i="7"/>
  <c r="BP41" i="7"/>
  <c r="X41" i="7"/>
  <c r="BR41" i="7" s="1"/>
  <c r="S41" i="7"/>
  <c r="N41" i="7"/>
  <c r="BZ40" i="7"/>
  <c r="BW40" i="7"/>
  <c r="BR40" i="7"/>
  <c r="BU40" i="7" s="1"/>
  <c r="BP40" i="7"/>
  <c r="X40" i="7"/>
  <c r="S40" i="7"/>
  <c r="N40" i="7"/>
  <c r="BZ39" i="7"/>
  <c r="BW39" i="7"/>
  <c r="BR39" i="7"/>
  <c r="BU39" i="7" s="1"/>
  <c r="BP39" i="7"/>
  <c r="X39" i="7"/>
  <c r="S39" i="7"/>
  <c r="N39" i="7"/>
  <c r="BZ38" i="7"/>
  <c r="BW38" i="7"/>
  <c r="BP38" i="7"/>
  <c r="X38" i="7"/>
  <c r="BR38" i="7" s="1"/>
  <c r="S38" i="7"/>
  <c r="N38" i="7"/>
  <c r="BZ37" i="7"/>
  <c r="BW37" i="7"/>
  <c r="BP37" i="7"/>
  <c r="X37" i="7"/>
  <c r="BR37" i="7" s="1"/>
  <c r="S37" i="7"/>
  <c r="N37" i="7"/>
  <c r="BZ36" i="7"/>
  <c r="BW36" i="7"/>
  <c r="BR36" i="7"/>
  <c r="BU36" i="7" s="1"/>
  <c r="BP36" i="7"/>
  <c r="X36" i="7"/>
  <c r="S36" i="7"/>
  <c r="N36" i="7"/>
  <c r="BZ35" i="7"/>
  <c r="BW35" i="7"/>
  <c r="BR35" i="7"/>
  <c r="BU35" i="7" s="1"/>
  <c r="BP35" i="7"/>
  <c r="X35" i="7"/>
  <c r="S35" i="7"/>
  <c r="N35" i="7"/>
  <c r="BZ34" i="7"/>
  <c r="BW34" i="7"/>
  <c r="BP34" i="7"/>
  <c r="X34" i="7"/>
  <c r="BR34" i="7" s="1"/>
  <c r="S34" i="7"/>
  <c r="N34" i="7"/>
  <c r="BZ33" i="7"/>
  <c r="BW33" i="7"/>
  <c r="BP33" i="7"/>
  <c r="X33" i="7"/>
  <c r="BR33" i="7" s="1"/>
  <c r="S33" i="7"/>
  <c r="N33" i="7"/>
  <c r="BZ32" i="7"/>
  <c r="BW32" i="7"/>
  <c r="BR32" i="7"/>
  <c r="BU32" i="7" s="1"/>
  <c r="BP32" i="7"/>
  <c r="X32" i="7"/>
  <c r="S32" i="7"/>
  <c r="N32" i="7"/>
  <c r="BZ31" i="7"/>
  <c r="BW31" i="7"/>
  <c r="BR31" i="7"/>
  <c r="BU31" i="7" s="1"/>
  <c r="BP31" i="7"/>
  <c r="X31" i="7"/>
  <c r="S31" i="7"/>
  <c r="N31" i="7"/>
  <c r="BZ30" i="7"/>
  <c r="BW30" i="7"/>
  <c r="BP30" i="7"/>
  <c r="X30" i="7"/>
  <c r="BR30" i="7" s="1"/>
  <c r="S30" i="7"/>
  <c r="N30" i="7"/>
  <c r="BZ29" i="7"/>
  <c r="BW29" i="7"/>
  <c r="BP29" i="7"/>
  <c r="X29" i="7"/>
  <c r="BR29" i="7" s="1"/>
  <c r="S29" i="7"/>
  <c r="N29" i="7"/>
  <c r="BZ28" i="7"/>
  <c r="BW28" i="7"/>
  <c r="BS28" i="7"/>
  <c r="BR28" i="7"/>
  <c r="BU28" i="7" s="1"/>
  <c r="BP28" i="7"/>
  <c r="X28" i="7"/>
  <c r="S28" i="7"/>
  <c r="N28" i="7"/>
  <c r="BZ27" i="7"/>
  <c r="BW27" i="7"/>
  <c r="BR27" i="7"/>
  <c r="BU27" i="7" s="1"/>
  <c r="BP27" i="7"/>
  <c r="X27" i="7"/>
  <c r="S27" i="7"/>
  <c r="N27" i="7"/>
  <c r="BZ26" i="7"/>
  <c r="BW26" i="7"/>
  <c r="BP26" i="7"/>
  <c r="X26" i="7"/>
  <c r="BR26" i="7" s="1"/>
  <c r="S26" i="7"/>
  <c r="N26" i="7"/>
  <c r="BZ25" i="7"/>
  <c r="BW25" i="7"/>
  <c r="BP25" i="7"/>
  <c r="X25" i="7"/>
  <c r="BR25" i="7" s="1"/>
  <c r="S25" i="7"/>
  <c r="N25" i="7"/>
  <c r="BZ24" i="7"/>
  <c r="BW24" i="7"/>
  <c r="BS24" i="7"/>
  <c r="BR24" i="7"/>
  <c r="BU24" i="7" s="1"/>
  <c r="BP24" i="7"/>
  <c r="X24" i="7"/>
  <c r="S24" i="7"/>
  <c r="N24" i="7"/>
  <c r="BZ23" i="7"/>
  <c r="BW23" i="7"/>
  <c r="BR23" i="7"/>
  <c r="BU23" i="7" s="1"/>
  <c r="BP23" i="7"/>
  <c r="X23" i="7"/>
  <c r="S23" i="7"/>
  <c r="N23" i="7"/>
  <c r="BZ22" i="7"/>
  <c r="BW22" i="7"/>
  <c r="BP22" i="7"/>
  <c r="X22" i="7"/>
  <c r="BR22" i="7" s="1"/>
  <c r="S22" i="7"/>
  <c r="N22" i="7"/>
  <c r="BZ21" i="7"/>
  <c r="BW21" i="7"/>
  <c r="BP21" i="7"/>
  <c r="X21" i="7"/>
  <c r="BR21" i="7" s="1"/>
  <c r="S21" i="7"/>
  <c r="N21" i="7"/>
  <c r="BZ20" i="7"/>
  <c r="BW20" i="7"/>
  <c r="BS20" i="7"/>
  <c r="BR20" i="7"/>
  <c r="BU20" i="7" s="1"/>
  <c r="BP20" i="7"/>
  <c r="X20" i="7"/>
  <c r="S20" i="7"/>
  <c r="N20" i="7"/>
  <c r="BZ19" i="7"/>
  <c r="BW19" i="7"/>
  <c r="BR19" i="7"/>
  <c r="BU19" i="7" s="1"/>
  <c r="BP19" i="7"/>
  <c r="X19" i="7"/>
  <c r="S19" i="7"/>
  <c r="N19" i="7"/>
  <c r="BZ18" i="7"/>
  <c r="BW18" i="7"/>
  <c r="BP18" i="7"/>
  <c r="X18" i="7"/>
  <c r="BR18" i="7" s="1"/>
  <c r="S18" i="7"/>
  <c r="N18" i="7"/>
  <c r="BZ17" i="7"/>
  <c r="BW17" i="7"/>
  <c r="BP17" i="7"/>
  <c r="X17" i="7"/>
  <c r="BR17" i="7" s="1"/>
  <c r="S17" i="7"/>
  <c r="N17" i="7"/>
  <c r="BZ16" i="7"/>
  <c r="BW16" i="7"/>
  <c r="BS16" i="7"/>
  <c r="BR16" i="7"/>
  <c r="BU16" i="7" s="1"/>
  <c r="BP16" i="7"/>
  <c r="X16" i="7"/>
  <c r="S16" i="7"/>
  <c r="N16" i="7"/>
  <c r="BZ15" i="7"/>
  <c r="BW15" i="7"/>
  <c r="BR15" i="7"/>
  <c r="BU15" i="7" s="1"/>
  <c r="BP15" i="7"/>
  <c r="X15" i="7"/>
  <c r="S15" i="7"/>
  <c r="N15" i="7"/>
  <c r="BZ14" i="7"/>
  <c r="BW14" i="7"/>
  <c r="BP14" i="7"/>
  <c r="X14" i="7"/>
  <c r="BR14" i="7" s="1"/>
  <c r="S14" i="7"/>
  <c r="S42" i="7" s="1"/>
  <c r="N14" i="7"/>
  <c r="BZ13" i="7"/>
  <c r="BW13" i="7"/>
  <c r="BP13" i="7"/>
  <c r="X13" i="7"/>
  <c r="BR13" i="7" s="1"/>
  <c r="S13" i="7"/>
  <c r="N13" i="7"/>
  <c r="BZ12" i="7"/>
  <c r="BW12" i="7"/>
  <c r="BR12" i="7"/>
  <c r="BU12" i="7" s="1"/>
  <c r="BP12" i="7"/>
  <c r="BP42" i="7" s="1"/>
  <c r="X12" i="7"/>
  <c r="S12" i="7"/>
  <c r="N12" i="7"/>
  <c r="BZ11" i="7"/>
  <c r="BZ42" i="7" s="1"/>
  <c r="BW11" i="7"/>
  <c r="BW42" i="7" s="1"/>
  <c r="BR11" i="7"/>
  <c r="BU11" i="7" s="1"/>
  <c r="BP11" i="7"/>
  <c r="X11" i="7"/>
  <c r="X42" i="7" s="1"/>
  <c r="S11" i="7"/>
  <c r="N11" i="7"/>
  <c r="N42" i="7" s="1"/>
  <c r="BS13" i="7" l="1"/>
  <c r="BU13" i="7"/>
  <c r="BS22" i="7"/>
  <c r="BU22" i="7"/>
  <c r="BS29" i="7"/>
  <c r="BU29" i="7"/>
  <c r="BU34" i="7"/>
  <c r="BS34" i="7"/>
  <c r="BS37" i="7"/>
  <c r="BU37" i="7"/>
  <c r="BS18" i="7"/>
  <c r="BU18" i="7"/>
  <c r="BS25" i="7"/>
  <c r="BU25" i="7"/>
  <c r="BU14" i="7"/>
  <c r="BS14" i="7"/>
  <c r="BS21" i="7"/>
  <c r="BU21" i="7"/>
  <c r="BU30" i="7"/>
  <c r="BS30" i="7"/>
  <c r="BS33" i="7"/>
  <c r="BU33" i="7"/>
  <c r="BS38" i="7"/>
  <c r="BU38" i="7"/>
  <c r="BS41" i="7"/>
  <c r="BU41" i="7"/>
  <c r="BS17" i="7"/>
  <c r="BU17" i="7"/>
  <c r="BU42" i="7" s="1"/>
  <c r="BU26" i="7"/>
  <c r="BS26" i="7"/>
  <c r="BS15" i="7"/>
  <c r="BS19" i="7"/>
  <c r="BS23" i="7"/>
  <c r="BS27" i="7"/>
  <c r="BS31" i="7"/>
  <c r="BS35" i="7"/>
  <c r="BS39" i="7"/>
  <c r="BS12" i="7"/>
  <c r="BS32" i="7"/>
  <c r="BS36" i="7"/>
  <c r="BS40" i="7"/>
  <c r="BR42" i="7"/>
  <c r="BS11" i="7"/>
  <c r="BS42" i="7" l="1"/>
  <c r="BA64" i="6" l="1"/>
  <c r="AY64" i="6"/>
  <c r="AX64" i="6"/>
  <c r="AV64" i="6"/>
  <c r="AT64" i="6"/>
  <c r="AR64" i="6"/>
  <c r="AQ64" i="6"/>
  <c r="AO64" i="6"/>
  <c r="AN64" i="6"/>
  <c r="AM64" i="6"/>
  <c r="AK64" i="6"/>
  <c r="AI64" i="6"/>
  <c r="AG64" i="6"/>
  <c r="AE64" i="6"/>
  <c r="AC64" i="6"/>
  <c r="AA64" i="6"/>
  <c r="Y64" i="6"/>
  <c r="X64" i="6"/>
  <c r="W64" i="6"/>
  <c r="V64" i="6"/>
  <c r="U64" i="6"/>
  <c r="T64" i="6"/>
  <c r="R64" i="6"/>
  <c r="P64" i="6"/>
  <c r="O64" i="6"/>
  <c r="N64" i="6"/>
  <c r="M64" i="6"/>
  <c r="L64" i="6"/>
  <c r="K64" i="6"/>
  <c r="J64" i="6"/>
  <c r="H64" i="6"/>
  <c r="D64" i="6"/>
  <c r="AZ63" i="6"/>
  <c r="AW63" i="6"/>
  <c r="AU63" i="6"/>
  <c r="AS63" i="6"/>
  <c r="AP63" i="6"/>
  <c r="AZ62" i="6"/>
  <c r="AW62" i="6"/>
  <c r="AU62" i="6"/>
  <c r="AS62" i="6"/>
  <c r="AP62" i="6"/>
  <c r="AZ61" i="6"/>
  <c r="AW61" i="6"/>
  <c r="AU61" i="6"/>
  <c r="AS61" i="6"/>
  <c r="AP61" i="6"/>
  <c r="AZ60" i="6"/>
  <c r="AW60" i="6"/>
  <c r="AU60" i="6"/>
  <c r="AS60" i="6"/>
  <c r="AP60" i="6"/>
  <c r="AZ59" i="6"/>
  <c r="AW59" i="6"/>
  <c r="AU59" i="6"/>
  <c r="AS59" i="6"/>
  <c r="AP59" i="6"/>
  <c r="AZ58" i="6"/>
  <c r="AW58" i="6"/>
  <c r="AU58" i="6"/>
  <c r="AS58" i="6"/>
  <c r="AP58" i="6"/>
  <c r="AZ57" i="6"/>
  <c r="AW57" i="6"/>
  <c r="AU57" i="6"/>
  <c r="AS57" i="6"/>
  <c r="AP57" i="6"/>
  <c r="AZ56" i="6"/>
  <c r="AW56" i="6"/>
  <c r="AU56" i="6"/>
  <c r="AS56" i="6"/>
  <c r="AP56" i="6"/>
  <c r="AZ55" i="6"/>
  <c r="AW55" i="6"/>
  <c r="AU55" i="6"/>
  <c r="AS55" i="6"/>
  <c r="AP55" i="6"/>
  <c r="AZ54" i="6"/>
  <c r="AW54" i="6"/>
  <c r="AU54" i="6"/>
  <c r="AS54" i="6"/>
  <c r="AP54" i="6"/>
  <c r="AZ53" i="6"/>
  <c r="AW53" i="6"/>
  <c r="AU53" i="6"/>
  <c r="AS53" i="6"/>
  <c r="AP53" i="6"/>
  <c r="AZ52" i="6"/>
  <c r="AW52" i="6"/>
  <c r="AU52" i="6"/>
  <c r="AU64" i="6" s="1"/>
  <c r="AS52" i="6"/>
  <c r="AP52" i="6"/>
  <c r="AZ51" i="6"/>
  <c r="AW51" i="6"/>
  <c r="AU51" i="6"/>
  <c r="AS51" i="6"/>
  <c r="AP51" i="6"/>
  <c r="AZ50" i="6"/>
  <c r="AZ64" i="6" s="1"/>
  <c r="AW50" i="6"/>
  <c r="AW64" i="6" s="1"/>
  <c r="AU50" i="6"/>
  <c r="AS50" i="6"/>
  <c r="AS64" i="6" s="1"/>
  <c r="AP50" i="6"/>
  <c r="AP64" i="6" s="1"/>
  <c r="BA48" i="6"/>
  <c r="BA66" i="6" s="1"/>
  <c r="AY48" i="6"/>
  <c r="AY66" i="6" s="1"/>
  <c r="AX48" i="6"/>
  <c r="AX66" i="6" s="1"/>
  <c r="AV48" i="6"/>
  <c r="AV66" i="6" s="1"/>
  <c r="AT48" i="6"/>
  <c r="AT66" i="6" s="1"/>
  <c r="AR48" i="6"/>
  <c r="AR66" i="6" s="1"/>
  <c r="AQ48" i="6"/>
  <c r="AQ66" i="6" s="1"/>
  <c r="AO48" i="6"/>
  <c r="AO66" i="6" s="1"/>
  <c r="AN48" i="6"/>
  <c r="AN66" i="6" s="1"/>
  <c r="AM48" i="6"/>
  <c r="AM66" i="6" s="1"/>
  <c r="AK48" i="6"/>
  <c r="AK66" i="6" s="1"/>
  <c r="AI48" i="6"/>
  <c r="AI66" i="6" s="1"/>
  <c r="AG48" i="6"/>
  <c r="AG66" i="6" s="1"/>
  <c r="AE48" i="6"/>
  <c r="AE66" i="6" s="1"/>
  <c r="AC48" i="6"/>
  <c r="AC66" i="6" s="1"/>
  <c r="AA48" i="6"/>
  <c r="AA66" i="6" s="1"/>
  <c r="Y48" i="6"/>
  <c r="Y66" i="6" s="1"/>
  <c r="X48" i="6"/>
  <c r="X66" i="6" s="1"/>
  <c r="W48" i="6"/>
  <c r="W66" i="6" s="1"/>
  <c r="V48" i="6"/>
  <c r="V66" i="6" s="1"/>
  <c r="U48" i="6"/>
  <c r="U66" i="6" s="1"/>
  <c r="T48" i="6"/>
  <c r="T66" i="6" s="1"/>
  <c r="R48" i="6"/>
  <c r="R66" i="6" s="1"/>
  <c r="P48" i="6"/>
  <c r="P66" i="6" s="1"/>
  <c r="O48" i="6"/>
  <c r="O66" i="6" s="1"/>
  <c r="N48" i="6"/>
  <c r="N66" i="6" s="1"/>
  <c r="M48" i="6"/>
  <c r="M66" i="6" s="1"/>
  <c r="L48" i="6"/>
  <c r="L66" i="6" s="1"/>
  <c r="K48" i="6"/>
  <c r="K66" i="6" s="1"/>
  <c r="J48" i="6"/>
  <c r="J66" i="6" s="1"/>
  <c r="H48" i="6"/>
  <c r="H66" i="6" s="1"/>
  <c r="D48" i="6"/>
  <c r="D66" i="6" s="1"/>
  <c r="AZ47" i="6"/>
  <c r="AW47" i="6"/>
  <c r="AU47" i="6"/>
  <c r="AS47" i="6"/>
  <c r="AP47" i="6"/>
  <c r="AZ46" i="6"/>
  <c r="AW46" i="6"/>
  <c r="AU46" i="6"/>
  <c r="AS46" i="6"/>
  <c r="AP46" i="6"/>
  <c r="AZ45" i="6"/>
  <c r="AW45" i="6"/>
  <c r="AU45" i="6"/>
  <c r="AS45" i="6"/>
  <c r="AP45" i="6"/>
  <c r="AZ44" i="6"/>
  <c r="AW44" i="6"/>
  <c r="AU44" i="6"/>
  <c r="AS44" i="6"/>
  <c r="AP44" i="6"/>
  <c r="AZ43" i="6"/>
  <c r="AW43" i="6"/>
  <c r="AU43" i="6"/>
  <c r="AS43" i="6"/>
  <c r="AP43" i="6"/>
  <c r="AZ42" i="6"/>
  <c r="AW42" i="6"/>
  <c r="AU42" i="6"/>
  <c r="AS42" i="6"/>
  <c r="AP42" i="6"/>
  <c r="AZ41" i="6"/>
  <c r="AW41" i="6"/>
  <c r="AU41" i="6"/>
  <c r="AS41" i="6"/>
  <c r="AP41" i="6"/>
  <c r="AP48" i="6" s="1"/>
  <c r="AP66" i="6" s="1"/>
  <c r="AZ40" i="6"/>
  <c r="AW40" i="6"/>
  <c r="AU40" i="6"/>
  <c r="AS40" i="6"/>
  <c r="AP40" i="6"/>
  <c r="AZ39" i="6"/>
  <c r="AZ48" i="6" s="1"/>
  <c r="AZ66" i="6" s="1"/>
  <c r="AW39" i="6"/>
  <c r="AW48" i="6" s="1"/>
  <c r="AW66" i="6" s="1"/>
  <c r="AU39" i="6"/>
  <c r="AU48" i="6" s="1"/>
  <c r="AU66" i="6" s="1"/>
  <c r="AS39" i="6"/>
  <c r="AS48" i="6" s="1"/>
  <c r="AP39" i="6"/>
  <c r="AV31" i="6"/>
  <c r="AR31" i="6"/>
  <c r="AN31" i="6"/>
  <c r="AG31" i="6"/>
  <c r="Y31" i="6"/>
  <c r="U31" i="6"/>
  <c r="O31" i="6"/>
  <c r="K31" i="6"/>
  <c r="BA29" i="6"/>
  <c r="BA31" i="6" s="1"/>
  <c r="AY29" i="6"/>
  <c r="AY31" i="6" s="1"/>
  <c r="AX29" i="6"/>
  <c r="AX31" i="6" s="1"/>
  <c r="AW29" i="6"/>
  <c r="AW31" i="6" s="1"/>
  <c r="AV29" i="6"/>
  <c r="AT29" i="6"/>
  <c r="AT31" i="6" s="1"/>
  <c r="AR29" i="6"/>
  <c r="AQ29" i="6"/>
  <c r="AQ31" i="6" s="1"/>
  <c r="AP29" i="6"/>
  <c r="AP31" i="6" s="1"/>
  <c r="AO29" i="6"/>
  <c r="AO31" i="6" s="1"/>
  <c r="AN29" i="6"/>
  <c r="AM29" i="6"/>
  <c r="AM31" i="6" s="1"/>
  <c r="AK29" i="6"/>
  <c r="AK31" i="6" s="1"/>
  <c r="AI29" i="6"/>
  <c r="AI31" i="6" s="1"/>
  <c r="AG29" i="6"/>
  <c r="AE29" i="6"/>
  <c r="AE31" i="6" s="1"/>
  <c r="AC29" i="6"/>
  <c r="AC31" i="6" s="1"/>
  <c r="AA29" i="6"/>
  <c r="AA31" i="6" s="1"/>
  <c r="Y29" i="6"/>
  <c r="X29" i="6"/>
  <c r="X31" i="6" s="1"/>
  <c r="W29" i="6"/>
  <c r="W31" i="6" s="1"/>
  <c r="V29" i="6"/>
  <c r="V31" i="6" s="1"/>
  <c r="U29" i="6"/>
  <c r="T29" i="6"/>
  <c r="T31" i="6" s="1"/>
  <c r="R29" i="6"/>
  <c r="R31" i="6" s="1"/>
  <c r="P29" i="6"/>
  <c r="P31" i="6" s="1"/>
  <c r="O29" i="6"/>
  <c r="N29" i="6"/>
  <c r="N31" i="6" s="1"/>
  <c r="M29" i="6"/>
  <c r="M31" i="6" s="1"/>
  <c r="L29" i="6"/>
  <c r="L31" i="6" s="1"/>
  <c r="K29" i="6"/>
  <c r="J29" i="6"/>
  <c r="J31" i="6" s="1"/>
  <c r="H29" i="6"/>
  <c r="H31" i="6" s="1"/>
  <c r="D29" i="6"/>
  <c r="D31" i="6" s="1"/>
  <c r="AZ28" i="6"/>
  <c r="AW28" i="6"/>
  <c r="AU28" i="6"/>
  <c r="AS28" i="6"/>
  <c r="AS29" i="6" s="1"/>
  <c r="AS31" i="6" s="1"/>
  <c r="AP28" i="6"/>
  <c r="AZ27" i="6"/>
  <c r="AZ29" i="6" s="1"/>
  <c r="AZ31" i="6" s="1"/>
  <c r="AW27" i="6"/>
  <c r="AU27" i="6"/>
  <c r="AU29" i="6" s="1"/>
  <c r="AU31" i="6" s="1"/>
  <c r="AS27" i="6"/>
  <c r="AP27" i="6"/>
  <c r="AV19" i="6"/>
  <c r="AR19" i="6"/>
  <c r="AN19" i="6"/>
  <c r="AG19" i="6"/>
  <c r="Y19" i="6"/>
  <c r="U19" i="6"/>
  <c r="O19" i="6"/>
  <c r="K19" i="6"/>
  <c r="BA17" i="6"/>
  <c r="BA19" i="6" s="1"/>
  <c r="AY17" i="6"/>
  <c r="AY19" i="6" s="1"/>
  <c r="AX17" i="6"/>
  <c r="AX19" i="6" s="1"/>
  <c r="AV17" i="6"/>
  <c r="AT17" i="6"/>
  <c r="AT19" i="6" s="1"/>
  <c r="AR17" i="6"/>
  <c r="AQ17" i="6"/>
  <c r="AQ19" i="6" s="1"/>
  <c r="AO17" i="6"/>
  <c r="AO19" i="6" s="1"/>
  <c r="AN17" i="6"/>
  <c r="AM17" i="6"/>
  <c r="AM19" i="6" s="1"/>
  <c r="AK17" i="6"/>
  <c r="AK19" i="6" s="1"/>
  <c r="AI17" i="6"/>
  <c r="AI19" i="6" s="1"/>
  <c r="AG17" i="6"/>
  <c r="AE17" i="6"/>
  <c r="AE19" i="6" s="1"/>
  <c r="AC17" i="6"/>
  <c r="AC19" i="6" s="1"/>
  <c r="AA17" i="6"/>
  <c r="AA19" i="6" s="1"/>
  <c r="Y17" i="6"/>
  <c r="X17" i="6"/>
  <c r="X19" i="6" s="1"/>
  <c r="W17" i="6"/>
  <c r="W19" i="6" s="1"/>
  <c r="V17" i="6"/>
  <c r="V19" i="6" s="1"/>
  <c r="U17" i="6"/>
  <c r="T17" i="6"/>
  <c r="T19" i="6" s="1"/>
  <c r="R17" i="6"/>
  <c r="R19" i="6" s="1"/>
  <c r="P17" i="6"/>
  <c r="P19" i="6" s="1"/>
  <c r="O17" i="6"/>
  <c r="N17" i="6"/>
  <c r="N19" i="6" s="1"/>
  <c r="M17" i="6"/>
  <c r="M19" i="6" s="1"/>
  <c r="L17" i="6"/>
  <c r="L19" i="6" s="1"/>
  <c r="K17" i="6"/>
  <c r="J17" i="6"/>
  <c r="J19" i="6" s="1"/>
  <c r="H17" i="6"/>
  <c r="H19" i="6" s="1"/>
  <c r="D17" i="6"/>
  <c r="D19" i="6" s="1"/>
  <c r="AZ16" i="6"/>
  <c r="AW16" i="6"/>
  <c r="AU16" i="6"/>
  <c r="AS16" i="6"/>
  <c r="AP16" i="6"/>
  <c r="AZ15" i="6"/>
  <c r="AW15" i="6"/>
  <c r="AU15" i="6"/>
  <c r="AS15" i="6"/>
  <c r="AP15" i="6"/>
  <c r="AZ14" i="6"/>
  <c r="AW14" i="6"/>
  <c r="AU14" i="6"/>
  <c r="AS14" i="6"/>
  <c r="AP14" i="6"/>
  <c r="AZ13" i="6"/>
  <c r="AW13" i="6"/>
  <c r="AU13" i="6"/>
  <c r="AS13" i="6"/>
  <c r="AP13" i="6"/>
  <c r="AZ12" i="6"/>
  <c r="AW12" i="6"/>
  <c r="AU12" i="6"/>
  <c r="AS12" i="6"/>
  <c r="AS17" i="6" s="1"/>
  <c r="AS19" i="6" s="1"/>
  <c r="AP12" i="6"/>
  <c r="AZ11" i="6"/>
  <c r="AW11" i="6"/>
  <c r="AU11" i="6"/>
  <c r="AS11" i="6"/>
  <c r="AP11" i="6"/>
  <c r="AZ10" i="6"/>
  <c r="AW10" i="6"/>
  <c r="AW17" i="6" s="1"/>
  <c r="AW19" i="6" s="1"/>
  <c r="AU10" i="6"/>
  <c r="AS10" i="6"/>
  <c r="AP10" i="6"/>
  <c r="AZ9" i="6"/>
  <c r="AZ17" i="6" s="1"/>
  <c r="AZ19" i="6" s="1"/>
  <c r="AW9" i="6"/>
  <c r="AU9" i="6"/>
  <c r="AU17" i="6" s="1"/>
  <c r="AU19" i="6" s="1"/>
  <c r="AS9" i="6"/>
  <c r="AP9" i="6"/>
  <c r="AP17" i="6" s="1"/>
  <c r="AP19" i="6" s="1"/>
  <c r="AS66" i="6" l="1"/>
  <c r="AV47" i="5" l="1"/>
  <c r="AR47" i="5"/>
  <c r="AJ47" i="5"/>
  <c r="AF47" i="5"/>
  <c r="AB47" i="5"/>
  <c r="X47" i="5"/>
  <c r="T47" i="5"/>
  <c r="P47" i="5"/>
  <c r="L47" i="5"/>
  <c r="H47" i="5"/>
  <c r="D47" i="5"/>
  <c r="AY46" i="5"/>
  <c r="AW46" i="5"/>
  <c r="AV46" i="5"/>
  <c r="AT46" i="5"/>
  <c r="AR46" i="5"/>
  <c r="AP46" i="5"/>
  <c r="AO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Y45" i="5"/>
  <c r="AY47" i="5" s="1"/>
  <c r="AX45" i="5"/>
  <c r="AW45" i="5"/>
  <c r="AW47" i="5" s="1"/>
  <c r="AV45" i="5"/>
  <c r="AT45" i="5"/>
  <c r="AT47" i="5" s="1"/>
  <c r="AR45" i="5"/>
  <c r="AP45" i="5"/>
  <c r="AP47" i="5" s="1"/>
  <c r="AO45" i="5"/>
  <c r="AO47" i="5" s="1"/>
  <c r="AM45" i="5"/>
  <c r="AM47" i="5" s="1"/>
  <c r="AL45" i="5"/>
  <c r="AL47" i="5" s="1"/>
  <c r="AK45" i="5"/>
  <c r="AK47" i="5" s="1"/>
  <c r="AJ45" i="5"/>
  <c r="AI45" i="5"/>
  <c r="AI47" i="5" s="1"/>
  <c r="AH45" i="5"/>
  <c r="AH47" i="5" s="1"/>
  <c r="AG45" i="5"/>
  <c r="AG47" i="5" s="1"/>
  <c r="AF45" i="5"/>
  <c r="AE45" i="5"/>
  <c r="AE47" i="5" s="1"/>
  <c r="AD45" i="5"/>
  <c r="AD47" i="5" s="1"/>
  <c r="AC45" i="5"/>
  <c r="AC47" i="5" s="1"/>
  <c r="AB45" i="5"/>
  <c r="AA45" i="5"/>
  <c r="AA47" i="5" s="1"/>
  <c r="Z45" i="5"/>
  <c r="Z47" i="5" s="1"/>
  <c r="Y45" i="5"/>
  <c r="Y47" i="5" s="1"/>
  <c r="X45" i="5"/>
  <c r="W45" i="5"/>
  <c r="W47" i="5" s="1"/>
  <c r="V45" i="5"/>
  <c r="V47" i="5" s="1"/>
  <c r="U45" i="5"/>
  <c r="U47" i="5" s="1"/>
  <c r="T45" i="5"/>
  <c r="S45" i="5"/>
  <c r="S47" i="5" s="1"/>
  <c r="R45" i="5"/>
  <c r="R47" i="5" s="1"/>
  <c r="Q45" i="5"/>
  <c r="Q47" i="5" s="1"/>
  <c r="P45" i="5"/>
  <c r="O45" i="5"/>
  <c r="O47" i="5" s="1"/>
  <c r="N45" i="5"/>
  <c r="N47" i="5" s="1"/>
  <c r="M45" i="5"/>
  <c r="M47" i="5" s="1"/>
  <c r="L45" i="5"/>
  <c r="K45" i="5"/>
  <c r="K47" i="5" s="1"/>
  <c r="J45" i="5"/>
  <c r="J47" i="5" s="1"/>
  <c r="I45" i="5"/>
  <c r="I47" i="5" s="1"/>
  <c r="H45" i="5"/>
  <c r="G45" i="5"/>
  <c r="G47" i="5" s="1"/>
  <c r="F45" i="5"/>
  <c r="F47" i="5" s="1"/>
  <c r="E45" i="5"/>
  <c r="E47" i="5" s="1"/>
  <c r="D45" i="5"/>
  <c r="C45" i="5"/>
  <c r="C47" i="5" s="1"/>
  <c r="AX44" i="5"/>
  <c r="AU44" i="5"/>
  <c r="AS44" i="5"/>
  <c r="AQ44" i="5"/>
  <c r="AN44" i="5"/>
  <c r="AX43" i="5"/>
  <c r="AU43" i="5"/>
  <c r="AS43" i="5"/>
  <c r="AQ43" i="5"/>
  <c r="AN43" i="5"/>
  <c r="AX42" i="5"/>
  <c r="AU42" i="5"/>
  <c r="AS42" i="5"/>
  <c r="AQ42" i="5"/>
  <c r="AN42" i="5"/>
  <c r="AX41" i="5"/>
  <c r="AU41" i="5"/>
  <c r="AS41" i="5"/>
  <c r="AQ41" i="5"/>
  <c r="AN41" i="5"/>
  <c r="AX40" i="5"/>
  <c r="AU40" i="5"/>
  <c r="AS40" i="5"/>
  <c r="AQ40" i="5"/>
  <c r="AN40" i="5"/>
  <c r="AX39" i="5"/>
  <c r="AU39" i="5"/>
  <c r="AS39" i="5"/>
  <c r="AQ39" i="5"/>
  <c r="AN39" i="5"/>
  <c r="AX38" i="5"/>
  <c r="AU38" i="5"/>
  <c r="AS38" i="5"/>
  <c r="AQ38" i="5"/>
  <c r="AN38" i="5"/>
  <c r="AX37" i="5"/>
  <c r="AU37" i="5"/>
  <c r="AS37" i="5"/>
  <c r="AQ37" i="5"/>
  <c r="AN37" i="5"/>
  <c r="AX36" i="5"/>
  <c r="AU36" i="5"/>
  <c r="AS36" i="5"/>
  <c r="AQ36" i="5"/>
  <c r="AN36" i="5"/>
  <c r="AX35" i="5"/>
  <c r="AU35" i="5"/>
  <c r="AS35" i="5"/>
  <c r="AQ35" i="5"/>
  <c r="AN35" i="5"/>
  <c r="AX34" i="5"/>
  <c r="AU34" i="5"/>
  <c r="AS34" i="5"/>
  <c r="AQ34" i="5"/>
  <c r="AN34" i="5"/>
  <c r="AX33" i="5"/>
  <c r="AU33" i="5"/>
  <c r="AS33" i="5"/>
  <c r="AQ33" i="5"/>
  <c r="AN33" i="5"/>
  <c r="AX32" i="5"/>
  <c r="AU32" i="5"/>
  <c r="AS32" i="5"/>
  <c r="AQ32" i="5"/>
  <c r="AN32" i="5"/>
  <c r="AX31" i="5"/>
  <c r="AU31" i="5"/>
  <c r="AS31" i="5"/>
  <c r="AQ31" i="5"/>
  <c r="AN31" i="5"/>
  <c r="AX30" i="5"/>
  <c r="AU30" i="5"/>
  <c r="AS30" i="5"/>
  <c r="AQ30" i="5"/>
  <c r="AN30" i="5"/>
  <c r="AX29" i="5"/>
  <c r="AU29" i="5"/>
  <c r="AS29" i="5"/>
  <c r="AQ29" i="5"/>
  <c r="AN29" i="5"/>
  <c r="AX28" i="5"/>
  <c r="AU28" i="5"/>
  <c r="AS28" i="5"/>
  <c r="AQ28" i="5"/>
  <c r="AN28" i="5"/>
  <c r="AX27" i="5"/>
  <c r="AU27" i="5"/>
  <c r="AS27" i="5"/>
  <c r="AQ27" i="5"/>
  <c r="AN27" i="5"/>
  <c r="AX26" i="5"/>
  <c r="AU26" i="5"/>
  <c r="AS26" i="5"/>
  <c r="AQ26" i="5"/>
  <c r="AN26" i="5"/>
  <c r="AX25" i="5"/>
  <c r="AU25" i="5"/>
  <c r="AS25" i="5"/>
  <c r="AQ25" i="5"/>
  <c r="AN25" i="5"/>
  <c r="AX24" i="5"/>
  <c r="AU24" i="5"/>
  <c r="AS24" i="5"/>
  <c r="AQ24" i="5"/>
  <c r="AN24" i="5"/>
  <c r="AX23" i="5"/>
  <c r="AU23" i="5"/>
  <c r="AS23" i="5"/>
  <c r="AQ23" i="5"/>
  <c r="AN23" i="5"/>
  <c r="AX22" i="5"/>
  <c r="AU22" i="5"/>
  <c r="AS22" i="5"/>
  <c r="AS46" i="5" s="1"/>
  <c r="AQ22" i="5"/>
  <c r="AN22" i="5"/>
  <c r="AX21" i="5"/>
  <c r="AU21" i="5"/>
  <c r="AS21" i="5"/>
  <c r="AQ21" i="5"/>
  <c r="AN21" i="5"/>
  <c r="AX20" i="5"/>
  <c r="AU20" i="5"/>
  <c r="AS20" i="5"/>
  <c r="AQ20" i="5"/>
  <c r="AN20" i="5"/>
  <c r="AX19" i="5"/>
  <c r="AX46" i="5" s="1"/>
  <c r="AU19" i="5"/>
  <c r="AU46" i="5" s="1"/>
  <c r="AS19" i="5"/>
  <c r="AQ19" i="5"/>
  <c r="AQ46" i="5" s="1"/>
  <c r="AN19" i="5"/>
  <c r="AN46" i="5" s="1"/>
  <c r="AX14" i="5"/>
  <c r="AU14" i="5"/>
  <c r="AU45" i="5" s="1"/>
  <c r="AU47" i="5" s="1"/>
  <c r="AS14" i="5"/>
  <c r="AS45" i="5" s="1"/>
  <c r="AS47" i="5" s="1"/>
  <c r="AQ14" i="5"/>
  <c r="AQ45" i="5" s="1"/>
  <c r="AQ47" i="5" s="1"/>
  <c r="AN14" i="5"/>
  <c r="AN45" i="5" s="1"/>
  <c r="AX47" i="5" l="1"/>
  <c r="AN47" i="5"/>
  <c r="CF13" i="4" l="1"/>
  <c r="CE13" i="4"/>
  <c r="CD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O13" i="4"/>
  <c r="BM13" i="4"/>
  <c r="BL13" i="4"/>
  <c r="BK13" i="4"/>
  <c r="BE13" i="4"/>
  <c r="BD13" i="4"/>
  <c r="BC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K13" i="4"/>
  <c r="I13" i="4"/>
  <c r="H13" i="4"/>
  <c r="G13" i="4"/>
  <c r="F13" i="4"/>
  <c r="E13" i="4"/>
  <c r="D13" i="4"/>
  <c r="C13" i="4"/>
  <c r="CH12" i="4"/>
  <c r="CH13" i="4" s="1"/>
  <c r="CF12" i="4"/>
  <c r="CG12" i="4" s="1"/>
  <c r="CG13" i="4" s="1"/>
  <c r="BP12" i="4"/>
  <c r="BP13" i="4" s="1"/>
  <c r="BN12" i="4"/>
  <c r="BN13" i="4" s="1"/>
  <c r="BH12" i="4"/>
  <c r="BH13" i="4" s="1"/>
  <c r="BF12" i="4"/>
  <c r="BG12" i="4" s="1"/>
  <c r="BG13" i="4" s="1"/>
  <c r="AC12" i="4"/>
  <c r="AC13" i="4" s="1"/>
  <c r="J12" i="4"/>
  <c r="L12" i="4" s="1"/>
  <c r="L13" i="4" l="1"/>
  <c r="BB12" i="4"/>
  <c r="BB13" i="4" s="1"/>
  <c r="BI12" i="4"/>
  <c r="BI13" i="4" s="1"/>
  <c r="CC12" i="4"/>
  <c r="CC13" i="4" s="1"/>
  <c r="CI12" i="4"/>
  <c r="CI13" i="4" s="1"/>
  <c r="BJ12" i="4"/>
  <c r="BJ13" i="4" s="1"/>
  <c r="J13" i="4"/>
  <c r="BF13" i="4"/>
  <c r="CJ12" i="4" l="1"/>
  <c r="CJ13" i="4" s="1"/>
  <c r="BO12" i="3" l="1"/>
  <c r="BN12" i="3"/>
  <c r="BM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K12" i="3"/>
  <c r="AJ12" i="3"/>
  <c r="AI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BR11" i="3"/>
  <c r="BR12" i="3" s="1"/>
  <c r="BP11" i="3"/>
  <c r="BP12" i="3" s="1"/>
  <c r="BO11" i="3"/>
  <c r="BL11" i="3"/>
  <c r="BL12" i="3" s="1"/>
  <c r="AS11" i="3"/>
  <c r="AL11" i="3"/>
  <c r="AL12" i="3" s="1"/>
  <c r="H11" i="3"/>
  <c r="AH11" i="3" s="1"/>
  <c r="AH12" i="3" s="1"/>
  <c r="AM11" i="3" l="1"/>
  <c r="AM12" i="3" s="1"/>
  <c r="BQ11" i="3"/>
  <c r="BQ12" i="3" s="1"/>
  <c r="H12" i="3"/>
  <c r="AN11" i="3"/>
  <c r="AN12" i="3" s="1"/>
  <c r="AO11" i="3"/>
  <c r="AO12" i="3" s="1"/>
  <c r="AP11" i="3" l="1"/>
  <c r="AP12" i="3" s="1"/>
  <c r="BS11" i="3"/>
  <c r="BS12" i="3" s="1"/>
  <c r="K82" i="2" l="1"/>
  <c r="K38" i="2"/>
  <c r="K83" i="2" s="1"/>
  <c r="K31" i="2"/>
  <c r="K25" i="2"/>
  <c r="K19" i="2"/>
</calcChain>
</file>

<file path=xl/sharedStrings.xml><?xml version="1.0" encoding="utf-8"?>
<sst xmlns="http://schemas.openxmlformats.org/spreadsheetml/2006/main" count="1053" uniqueCount="441">
  <si>
    <t>"Согласовано"</t>
  </si>
  <si>
    <t>"Утверждаю"</t>
  </si>
  <si>
    <t>Набор классов, всего:</t>
  </si>
  <si>
    <t>В том числе</t>
  </si>
  <si>
    <t xml:space="preserve"> Предшкольная</t>
  </si>
  <si>
    <t xml:space="preserve"> 1-4 класс</t>
  </si>
  <si>
    <t xml:space="preserve">  5-9 класс</t>
  </si>
  <si>
    <t xml:space="preserve"> 10-11 класс</t>
  </si>
  <si>
    <t>Недельная нагрузка, всего:</t>
  </si>
  <si>
    <t>Количество ставок, всего:</t>
  </si>
  <si>
    <t>Штатный сотрудник</t>
  </si>
  <si>
    <t>Тарифная ставка, всего:</t>
  </si>
  <si>
    <t>Надбавка, всего:</t>
  </si>
  <si>
    <t>Доплата за ведение внеурочных спортивных занятий</t>
  </si>
  <si>
    <t>За библиотечный  фонд</t>
  </si>
  <si>
    <t>За особые условия труда 10% от оклада</t>
  </si>
  <si>
    <t>Надбавка за кл. руководства ПОЛНЫЙ</t>
  </si>
  <si>
    <t>Надбавка за обновленку 30% от оклада</t>
  </si>
  <si>
    <t>Надбавка проверка тетрадей НЕПОЛНЫЙ</t>
  </si>
  <si>
    <t>Надбавка проверка тетрадей ПОЛНЫЙ</t>
  </si>
  <si>
    <t>Надбавка сельский</t>
  </si>
  <si>
    <t>Обучение по дням (ҮЙДЕ ОҚЫТУ)</t>
  </si>
  <si>
    <t xml:space="preserve">ВСЕГО </t>
  </si>
  <si>
    <t xml:space="preserve">Количество обучающихся                           </t>
  </si>
  <si>
    <t xml:space="preserve">Количество класс комплектов                       </t>
  </si>
  <si>
    <t>Бухгалтер</t>
  </si>
  <si>
    <t>За работу с детьми с ограниченными возможностями в умственном развитии</t>
  </si>
  <si>
    <t>За руководство школой  20 %</t>
  </si>
  <si>
    <t>Доплата за работу в выходные и праздничные дни</t>
  </si>
  <si>
    <t>Полиязычие</t>
  </si>
  <si>
    <t>Доплата за квалификацию педагогического мастерства: педагог-мастер 50%</t>
  </si>
  <si>
    <t>Доплата за квалификацию педагогического мастерства: педагог-мастер 50% ШТАТ</t>
  </si>
  <si>
    <t>Доплата за квалификацию педагогического мастерства: педагог-эксперт 35%</t>
  </si>
  <si>
    <t>Доплата за квалификацию педагогического мастерства: педагог-эксперт 35% ШТАТ</t>
  </si>
  <si>
    <t>Доплата за квалификацию педагогического мастерства: педагог-модератор 30%</t>
  </si>
  <si>
    <t>Доплата за квалификацию педагогического мастерства: педагог-модератор 30% ШТАТ</t>
  </si>
  <si>
    <t>Доплата за квалификацию педагогического мастерства: педагог-исследователь 40%</t>
  </si>
  <si>
    <t>Доплата за квалификацию педагогического мастерства: педагог-исследователь 40% ШТАТ</t>
  </si>
  <si>
    <t>Доплата за наставничество</t>
  </si>
  <si>
    <t>Доплата за ведение кабинета</t>
  </si>
  <si>
    <t>Доплата за степень магистра по научно - педагогическому направлению</t>
  </si>
  <si>
    <t>Доплата за работу в зоне экологического бедствия</t>
  </si>
  <si>
    <t>За работу на территориях радиационного риска: повышенного радиационного риска</t>
  </si>
  <si>
    <t>Руководителям учреждений, за работу с детьми с ограниченными возможностями</t>
  </si>
  <si>
    <t>Руководитель отдела образования</t>
  </si>
  <si>
    <t>(подпись)</t>
  </si>
  <si>
    <t>(ФИО)</t>
  </si>
  <si>
    <t>______________</t>
  </si>
  <si>
    <t>_____________</t>
  </si>
  <si>
    <t>Доплата за работу в ночное время</t>
  </si>
  <si>
    <t xml:space="preserve">из них Предшкола                                                        </t>
  </si>
  <si>
    <t>Доплата за ученую степень - кандидат наук</t>
  </si>
  <si>
    <t>Надбавка за классность, квалификацию</t>
  </si>
  <si>
    <t>Привлечение педагогов в регионы имеющих дефицит учителей</t>
  </si>
  <si>
    <t xml:space="preserve">Доплата за углубленное преподавание отдельных предметов профильного направления 20% </t>
  </si>
  <si>
    <t xml:space="preserve">за вредность </t>
  </si>
  <si>
    <t>Доплата за квалификационный уровень  категорию   от ДО 30%,50%,100%</t>
  </si>
  <si>
    <t xml:space="preserve">Доплата рабочим, специалистам и служащим за совмещение должностей, за расширение зоны обслуживания </t>
  </si>
  <si>
    <t>Прочие</t>
  </si>
  <si>
    <t>Руководитель КГУ "МК ОШ Қасқасу" ОО Толебийского района УО Туркестанской области</t>
  </si>
  <si>
    <t>Ш. Нурабаева</t>
  </si>
  <si>
    <t>К. АУЕЗБАЕВ</t>
  </si>
  <si>
    <t>от «02» сентября 2025 г.</t>
  </si>
  <si>
    <t>Сводный тарификационный список организации на 02 сентября 2025 г.</t>
  </si>
  <si>
    <t>ГУ (без подразделений),Мини центр</t>
  </si>
  <si>
    <t>Сводное штатное расписание на 02.09.2025</t>
  </si>
  <si>
    <t>по учреждениям 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</si>
  <si>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004</t>
  </si>
  <si>
    <t>125</t>
  </si>
  <si>
    <t>203</t>
  </si>
  <si>
    <t>209</t>
  </si>
  <si>
    <t>106</t>
  </si>
  <si>
    <t>162</t>
  </si>
  <si>
    <t>212</t>
  </si>
  <si>
    <t>113</t>
  </si>
  <si>
    <t>205,235</t>
  </si>
  <si>
    <t>403</t>
  </si>
  <si>
    <t>110,111,112</t>
  </si>
  <si>
    <t>122,154</t>
  </si>
  <si>
    <t>152</t>
  </si>
  <si>
    <t>147</t>
  </si>
  <si>
    <t>134,145</t>
  </si>
  <si>
    <t>144</t>
  </si>
  <si>
    <t>143</t>
  </si>
  <si>
    <t>142</t>
  </si>
  <si>
    <t>141</t>
  </si>
  <si>
    <t>156</t>
  </si>
  <si>
    <t>157</t>
  </si>
  <si>
    <t>158</t>
  </si>
  <si>
    <t>155</t>
  </si>
  <si>
    <t>127</t>
  </si>
  <si>
    <t>№</t>
  </si>
  <si>
    <t>наименование учреждения</t>
  </si>
  <si>
    <t>Кол-во штатных единиц</t>
  </si>
  <si>
    <t>Кол-во физических лиц (человек)</t>
  </si>
  <si>
    <t>Должностной оклад в месяц</t>
  </si>
  <si>
    <t>Повышение должностного оклада (ставки) за работу в сельской местности 25%</t>
  </si>
  <si>
    <t xml:space="preserve"> ДО с учетом 25% сельских</t>
  </si>
  <si>
    <t xml:space="preserve">Доплата за особые условия 10% </t>
  </si>
  <si>
    <t>Доплата за работу в ночное время от ДО</t>
  </si>
  <si>
    <t>Доплата за работу в праздничные дни от ДО</t>
  </si>
  <si>
    <t>Доплата за классную квалификацию водителю от БДО</t>
  </si>
  <si>
    <t>За вредные условия работы от БДО</t>
  </si>
  <si>
    <t>За работу с  библиотечным фондом учебников 30%</t>
  </si>
  <si>
    <t>Коэффициент  за проживание на территориях Семипалатинском ядерном полигоне</t>
  </si>
  <si>
    <t>за совмещение должностей (расширение зоны обслуживания) 50% от ДО</t>
  </si>
  <si>
    <t>За заведование  учебнымим кабинетом 20 %  БДО</t>
  </si>
  <si>
    <t>За работу с детьми с особыми образовательными потребностями, обучающимися в организациях образования 40% от БДО</t>
  </si>
  <si>
    <t>Доплата руководителям в общеобразовательных школах, где имеется не менее двух классов, за работу с детьми с ограниченными возможностями 30% от БДО (КРО)</t>
  </si>
  <si>
    <t>Доплата за степень магистра 10 МРП</t>
  </si>
  <si>
    <t>Доплата за углубленное  преподов .отдельных  предметов профильного направления в режиме инноваций, экспериментов/Надбавка за гимназ кл 20%</t>
  </si>
  <si>
    <t>прочие</t>
  </si>
  <si>
    <t>ВСЕГО заработная плата в месяц</t>
  </si>
  <si>
    <t xml:space="preserve">пособие на оздоровление  </t>
  </si>
  <si>
    <t>мат.помощь на оздоровление к отпуску (экология)</t>
  </si>
  <si>
    <t xml:space="preserve">зарплата 
12 мес </t>
  </si>
  <si>
    <t>Социальный налог 6%</t>
  </si>
  <si>
    <t>Социальные отчисления 3,5%</t>
  </si>
  <si>
    <t>ОСМС (медицинское страхование) 3%</t>
  </si>
  <si>
    <t>ВСЕГО ФОТ 
местный бюджет
 тыс.тенге</t>
  </si>
  <si>
    <t>за квалификационную категорию педагогического мастерства</t>
  </si>
  <si>
    <t xml:space="preserve">Руководителям и заместителям руководителей организаций образования, имеющим квалификационную категорию </t>
  </si>
  <si>
    <t>Доплата  за ведение внеурочных спортивных занятий 
 1 БДО</t>
  </si>
  <si>
    <t>за особые условия труда 10%</t>
  </si>
  <si>
    <t xml:space="preserve">За ведение обновленному содержанию образования 30% от ДО </t>
  </si>
  <si>
    <t xml:space="preserve">пособие на оздоровление </t>
  </si>
  <si>
    <t xml:space="preserve">зарплата 
 12м-ца </t>
  </si>
  <si>
    <t>ВСЕГО ФОТ 
республиканский бюджет
 тыс.тенге</t>
  </si>
  <si>
    <t>Сумма</t>
  </si>
  <si>
    <t xml:space="preserve"> 25% сельских</t>
  </si>
  <si>
    <t>шт.ед</t>
  </si>
  <si>
    <t>мастер 50% ДО</t>
  </si>
  <si>
    <t>исслед
40%ДО</t>
  </si>
  <si>
    <t>эксперт
35%ДО</t>
  </si>
  <si>
    <t>модератор
30%ДО</t>
  </si>
  <si>
    <t>1 категория 100% ДО</t>
  </si>
  <si>
    <t>2 категория
50%ДО</t>
  </si>
  <si>
    <t>3 категория
30%ДО</t>
  </si>
  <si>
    <t xml:space="preserve">кол-во </t>
  </si>
  <si>
    <t>кол-во шт.ед.</t>
  </si>
  <si>
    <t>Сумма 35%</t>
  </si>
  <si>
    <t>Сумма 20%</t>
  </si>
  <si>
    <t>сумма</t>
  </si>
  <si>
    <t>Кол-во шт.ед</t>
  </si>
  <si>
    <t>Сумма, тенге
1,5 МРП</t>
  </si>
  <si>
    <t>человек</t>
  </si>
  <si>
    <t>КГУ "МК ОШ Қасқасу" ОО Толебийского района УО Туркестанской области</t>
  </si>
  <si>
    <t>ВСЕГО по городу (району)</t>
  </si>
  <si>
    <t>Сводная ведомость тарификаций на 02.09.2025</t>
  </si>
  <si>
    <t>005</t>
  </si>
  <si>
    <t>133</t>
  </si>
  <si>
    <t>121</t>
  </si>
  <si>
    <t>132</t>
  </si>
  <si>
    <t>131</t>
  </si>
  <si>
    <t>130</t>
  </si>
  <si>
    <t>124</t>
  </si>
  <si>
    <t>122</t>
  </si>
  <si>
    <t>159</t>
  </si>
  <si>
    <t>149</t>
  </si>
  <si>
    <t>148</t>
  </si>
  <si>
    <t>139</t>
  </si>
  <si>
    <t>128</t>
  </si>
  <si>
    <t>161</t>
  </si>
  <si>
    <t>126</t>
  </si>
  <si>
    <t>125,129</t>
  </si>
  <si>
    <t>№ п/п</t>
  </si>
  <si>
    <t>Наименование учреждения</t>
  </si>
  <si>
    <t>МЕСТНЫЙ БЮДЖЕТ</t>
  </si>
  <si>
    <t>РЕСПУБЛИКАНСКИЙ БЮДЖЕТ</t>
  </si>
  <si>
    <t>кол-во часов</t>
  </si>
  <si>
    <t>кол-во штатных единиц</t>
  </si>
  <si>
    <t>Заработная плата в месяц</t>
  </si>
  <si>
    <t>итого зарплата</t>
  </si>
  <si>
    <t>за проверку тетрадей</t>
  </si>
  <si>
    <t>доплата</t>
  </si>
  <si>
    <t>12мес
ЗП
тыс.тенге</t>
  </si>
  <si>
    <t>12  мес
ЗП
тыс.тенге</t>
  </si>
  <si>
    <t>ВСЕГО ФОТ 
за счет республиканского бюджета
 тыс.тенге</t>
  </si>
  <si>
    <t>1-4 кл</t>
  </si>
  <si>
    <t>5-9 кл</t>
  </si>
  <si>
    <t>10-11 кл</t>
  </si>
  <si>
    <t xml:space="preserve">1-4кл 
</t>
  </si>
  <si>
    <t xml:space="preserve">учителям каз.яз в рус.классах, рус.язык в каз.классах 1-4кл 
</t>
  </si>
  <si>
    <t>5-11 кл (50% БДО)
по каз, рус.языкам и литературе</t>
  </si>
  <si>
    <t xml:space="preserve">5-11 кл (40% БДО)
математике, химии, физике, биологии, иностранному языку,черчению, </t>
  </si>
  <si>
    <t>ИТОГО:</t>
  </si>
  <si>
    <t>за классное руководство (от БДО)</t>
  </si>
  <si>
    <t>доплата за обновленку, 30% ДО</t>
  </si>
  <si>
    <t>за работу в школе с детьми ЗПР 40% от БДО</t>
  </si>
  <si>
    <t>За работу с детьми в центрах адаптации несовершенно-летних, в вечерних (сменных) общеобразовательных школах  при учреждениях уголовно-исполнительной системы 30% от БДО</t>
  </si>
  <si>
    <t>кандидатам наук
1 мин ЗП</t>
  </si>
  <si>
    <t>За завед. Кабинетом -20% БДО, мастерскими 30%</t>
  </si>
  <si>
    <t>За углубл изучение предметов</t>
  </si>
  <si>
    <t>за магистратуру
10 МРП</t>
  </si>
  <si>
    <t>наставничество
100% от БДО</t>
  </si>
  <si>
    <t>ведение уроков на англ.языке (от БДО)</t>
  </si>
  <si>
    <t>За работу в тубдиспансерах и др. организаций здрав-я и школах санаторного типа</t>
  </si>
  <si>
    <t>25% доплата за лицей</t>
  </si>
  <si>
    <t>экологические выплаты</t>
  </si>
  <si>
    <t>доплата за обновленку, 30%</t>
  </si>
  <si>
    <t>Доплата физ-ра,
 1 БДО</t>
  </si>
  <si>
    <t>20% БДО (учеников менее 15 чел)</t>
  </si>
  <si>
    <t>(40% БДО)</t>
  </si>
  <si>
    <t>25% БДО (учеников менее 15 чел)</t>
  </si>
  <si>
    <t>(50% БДО)</t>
  </si>
  <si>
    <t>часы</t>
  </si>
  <si>
    <t>ЗП</t>
  </si>
  <si>
    <t>1-4 класс
25%</t>
  </si>
  <si>
    <t>1-4 класс
50%</t>
  </si>
  <si>
    <t>5-11 класс
30%</t>
  </si>
  <si>
    <t>5-11 класс
60%</t>
  </si>
  <si>
    <t>числен</t>
  </si>
  <si>
    <t>Постановление Правительства Республики Казахстан от 31 декабря 2015 года № 1193, Приказ и.о. Министра просвещения Республики Казахстан от 21 июля 2023 года № 224,
  Постановление Правительства Республики Казахстан от 17 августа 2023 года № 699, Приказ Министра образования и науки Республики Казахстан от 11 мая 2020 года № 191, Приказ Министра просвещения Республики Казахстан от 3 августа 2022 года № 348, Приказ Министра образования и науки Республики Казахстан от 8 ноября 2012 года № 500</t>
  </si>
  <si>
    <t>Директор ГУ</t>
  </si>
  <si>
    <t>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</si>
  <si>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______________________</t>
  </si>
  <si>
    <t>___________________</t>
  </si>
  <si>
    <t>ШТАТНОЕ РАСПИСАНИЕ</t>
  </si>
  <si>
    <t>Наименование должности</t>
  </si>
  <si>
    <t>Ставка</t>
  </si>
  <si>
    <t>Тарифная ставка</t>
  </si>
  <si>
    <t>Надбавка за работу в сельской местности</t>
  </si>
  <si>
    <t>Надбавки и доплаты</t>
  </si>
  <si>
    <t>Итого основной заработной платы в месяц</t>
  </si>
  <si>
    <t>Итого основной заработной платы в год</t>
  </si>
  <si>
    <t>Пособие на оздоровление к отпуску</t>
  </si>
  <si>
    <t>Мат.помощь на оздоровление к отпуску (экология)</t>
  </si>
  <si>
    <t xml:space="preserve">За работу с библиотечным фондом учебников
</t>
  </si>
  <si>
    <t>Руководство школой 20%</t>
  </si>
  <si>
    <t>За уборку помещений, использующим дезинфицирующие средства</t>
  </si>
  <si>
    <t>За уборку  туалетов с использованием дезинфицирующих средств</t>
  </si>
  <si>
    <t>Надбавка за особые условия труда 10% от оклада</t>
  </si>
  <si>
    <t>Доплата за квалификационную категорию 30%,50%,100%</t>
  </si>
  <si>
    <t>Доплата за квалификацию педагогического мастерства: 35% ШТАТ</t>
  </si>
  <si>
    <t>Доплата за квалификацию педагогического мастерства: педагог-модератор 30%  ШТАТ</t>
  </si>
  <si>
    <t>Доплата за ведение внеурочных спорт занятий</t>
  </si>
  <si>
    <t xml:space="preserve">Надбавка за кл. руководства 
</t>
  </si>
  <si>
    <t>Надбавка за обновленку 
30% от оклада</t>
  </si>
  <si>
    <t>Надбавка проверка тетрадей 
НЕПОЛНЫЙ</t>
  </si>
  <si>
    <t>Надбавка проверка тетрадей 
ПОЛНЫЙ</t>
  </si>
  <si>
    <t>Доплата рабочим, специалистам и служащим за совмещение должностей, за расширение зоны обслуживания</t>
  </si>
  <si>
    <t xml:space="preserve">Доплата за углубленное преподавание отдельных предметов профильного направления 20%  </t>
  </si>
  <si>
    <t>Всего доплат</t>
  </si>
  <si>
    <t>Всего</t>
  </si>
  <si>
    <t>МБ</t>
  </si>
  <si>
    <t>РБ</t>
  </si>
  <si>
    <t>1</t>
  </si>
  <si>
    <t>учитель, из них:</t>
  </si>
  <si>
    <t xml:space="preserve"> - предшкольная</t>
  </si>
  <si>
    <t xml:space="preserve"> - 1-4 класс</t>
  </si>
  <si>
    <t xml:space="preserve"> -  5-9 класс</t>
  </si>
  <si>
    <t xml:space="preserve"> - 10-11 (12) класс</t>
  </si>
  <si>
    <t>Библиотекарь</t>
  </si>
  <si>
    <t>Вахтер</t>
  </si>
  <si>
    <t>Вожатый</t>
  </si>
  <si>
    <t>Воспитатель</t>
  </si>
  <si>
    <t>Дворник</t>
  </si>
  <si>
    <t>Делопроизводитель</t>
  </si>
  <si>
    <t>Директор</t>
  </si>
  <si>
    <t>Заведующий хозяйством</t>
  </si>
  <si>
    <t>Заместитель директора по УР</t>
  </si>
  <si>
    <t>Заместитель директора по воспитательной работе</t>
  </si>
  <si>
    <t>Заместитель директора по проф работе</t>
  </si>
  <si>
    <t>Лаборант информатики</t>
  </si>
  <si>
    <t>Лаборант физика</t>
  </si>
  <si>
    <t>Оператор кательной (Машинист)</t>
  </si>
  <si>
    <t>Педагог дополнительного образования</t>
  </si>
  <si>
    <t>Педагог-организатор</t>
  </si>
  <si>
    <t>Педагог-психолог</t>
  </si>
  <si>
    <t>Помощник воспитателя</t>
  </si>
  <si>
    <t>Рабочий</t>
  </si>
  <si>
    <t>Сантехник</t>
  </si>
  <si>
    <t>Социальный педагог</t>
  </si>
  <si>
    <t>Сторож</t>
  </si>
  <si>
    <t>Уборщик служебных помещений</t>
  </si>
  <si>
    <t>Учитель НВ и ТП</t>
  </si>
  <si>
    <t>педагог-профориентатор</t>
  </si>
  <si>
    <t>электромонтер (электрик)</t>
  </si>
  <si>
    <t>Итого по учителям</t>
  </si>
  <si>
    <t>Итого по штатному персоналу</t>
  </si>
  <si>
    <t>ВСЕГО</t>
  </si>
  <si>
    <t>Бухгалтер:</t>
  </si>
  <si>
    <t>Тарификация по АХП и рабочим на 02.09.2025</t>
  </si>
  <si>
    <t>по учреждению 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</si>
  <si>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/>
  </si>
  <si>
    <t>ФИО</t>
  </si>
  <si>
    <t>Наименование должностей</t>
  </si>
  <si>
    <t>Кол-во единиц/ ставка</t>
  </si>
  <si>
    <t>Стаж</t>
  </si>
  <si>
    <t>Категория / Разряд</t>
  </si>
  <si>
    <t>Коэффициент</t>
  </si>
  <si>
    <t>Итого по единицам/ тарифная ставка</t>
  </si>
  <si>
    <t>Повышение за работу в сельской местности</t>
  </si>
  <si>
    <t>Доплаты</t>
  </si>
  <si>
    <t>За работу с библиотечным фондом учебников</t>
  </si>
  <si>
    <t>Надбавка за особые условия труда</t>
  </si>
  <si>
    <t>Классное руководство</t>
  </si>
  <si>
    <t>За заведование учебными кабинетами</t>
  </si>
  <si>
    <t>Доплата за квалификационную категорию руководителям и заместителям руководителей организаций образования 30%,50%,100%</t>
  </si>
  <si>
    <t>Доплата за квалификационную категорию педагог- мастер 50%</t>
  </si>
  <si>
    <t>Доплата за квалификационную категорию педагог- исследователь 40%</t>
  </si>
  <si>
    <t>Доплата за квалификационную категорию педагог- эксперт 35%</t>
  </si>
  <si>
    <t>Доплата за квалификационную категорию педагог- модератор 30%</t>
  </si>
  <si>
    <t>%</t>
  </si>
  <si>
    <t>АУЕЗБАЕВ КЕНЖЕХАН АНАРУЛЫ</t>
  </si>
  <si>
    <t>27,3,2</t>
  </si>
  <si>
    <t>А1-3-1</t>
  </si>
  <si>
    <t>ЕСМУРЗАЕВ БАУЫРЖАН КУАНЫШБАЙУЛЫ</t>
  </si>
  <si>
    <t>17,3,2</t>
  </si>
  <si>
    <t>А1-4</t>
  </si>
  <si>
    <t>ЖАНАЙ ГҮЛМИРА РҮСТЕМҚЫЗЫ</t>
  </si>
  <si>
    <t>5,3,2</t>
  </si>
  <si>
    <t>В3-3o</t>
  </si>
  <si>
    <t>МЕЛДЕБЕКОВА ЖАННА ДАУМБЕККЫЗЫ</t>
  </si>
  <si>
    <t>12,3,2</t>
  </si>
  <si>
    <t>САДЫҚБЕК МЕЙРАМБЕК САЯТҰЛЫ</t>
  </si>
  <si>
    <t>7,3,2</t>
  </si>
  <si>
    <t>В2-3o</t>
  </si>
  <si>
    <t>САЗАНБАЕВ ТӨЛЕГЕН ӘБЕКҰЛЫ</t>
  </si>
  <si>
    <t>ТАҒАБАЙ АИЙДА МҰХТАРҚЫЗЫ</t>
  </si>
  <si>
    <t>4,3,2</t>
  </si>
  <si>
    <t>В3-4o</t>
  </si>
  <si>
    <t>УШКЕНОВА ГУЛЗАТ ОХАПҚЫЗЫ</t>
  </si>
  <si>
    <t>11,3,2</t>
  </si>
  <si>
    <t>Итого по: АХП</t>
  </si>
  <si>
    <t>Мини центр</t>
  </si>
  <si>
    <t>Омирбекова Хасиет Сарсенбаевна</t>
  </si>
  <si>
    <t>9,3,2</t>
  </si>
  <si>
    <t>Рсалиева Тансык Нурмаханкызы</t>
  </si>
  <si>
    <t>13,3,2</t>
  </si>
  <si>
    <t>D</t>
  </si>
  <si>
    <t>ЕЛЬЧИБАЕВ БЕРИК ПОЛАТУЛЫ</t>
  </si>
  <si>
    <t>18,3,2</t>
  </si>
  <si>
    <t>В2-4o</t>
  </si>
  <si>
    <t>ЕСЕНҚҰЛОВ ЕРСҰЛТАН НАРАЛЫҰЛЫ</t>
  </si>
  <si>
    <t>ЖАПБАШЕВА АЙГЕРИМ НУРЛАНОВНА</t>
  </si>
  <si>
    <t>14,3,2</t>
  </si>
  <si>
    <t>КУТТЫБАЕВА БАГИЛА САДЫККЫЗЫ</t>
  </si>
  <si>
    <t>3,3,2</t>
  </si>
  <si>
    <t>АБДАЛИЕВА КАРЛЫГАШ НУРИДИНОВНА</t>
  </si>
  <si>
    <t>АМАНГЕЛДИЕВА НУРСУЛУ САПАБЕКОВНА</t>
  </si>
  <si>
    <t>12,3,1</t>
  </si>
  <si>
    <t>С2</t>
  </si>
  <si>
    <t>БЕЙСЕНБАЕВА ЖАНАР</t>
  </si>
  <si>
    <t>НУРЖАНОВА МОЛДИР БАХРАМОВНА</t>
  </si>
  <si>
    <t>7,3,0</t>
  </si>
  <si>
    <t>ТАЛКАНБАЕВ ЕРГАЛИ КАМЫТБЕКУЛЫ</t>
  </si>
  <si>
    <t>С3</t>
  </si>
  <si>
    <t>(вакансия)</t>
  </si>
  <si>
    <t>03</t>
  </si>
  <si>
    <t>06</t>
  </si>
  <si>
    <t>АЛДАБЕРГЕНОВА КАЛДЫКУЛЬ УМИРЗАХКЫЗЫ</t>
  </si>
  <si>
    <t>01</t>
  </si>
  <si>
    <t>АРГИМБЕКОВА РОЗА КОЙЛИБАЕВНА</t>
  </si>
  <si>
    <t>БЕЙСЕНБАЕВ ЖАНДАРБЕК ЖАНАБАЙУЛЫ</t>
  </si>
  <si>
    <t>02</t>
  </si>
  <si>
    <t>БЕРДИЕВ АЙДОС ШАЛКАРБАЙУЛЫ</t>
  </si>
  <si>
    <t>ЕЛШИБАЕВА МЕЙРА ДЖАКСЫЛЫККЫЗЫ</t>
  </si>
  <si>
    <t>ИЗБАСАРОВА ЖАНСУЛУ НУРЖАНКЫЗЫ</t>
  </si>
  <si>
    <t>ИСАБАЕВА ПЕРНЕКУЛ АБИБУЛЛАКЫЗЫ</t>
  </si>
  <si>
    <t>КУЛАТАЕВ КАЛЫБЕК ЖАКИПОВИЧ</t>
  </si>
  <si>
    <t>МЫРЗАХМЕТОВ ЖАРЫЛХАСЫН ШАНКОЗУЛЫ</t>
  </si>
  <si>
    <t>САДЫБЕКОВ МАКСАТ САЙРАМБАЙУЛЫ</t>
  </si>
  <si>
    <t>Итого по: рабочие</t>
  </si>
  <si>
    <t>Тарификация по учителям на 02.09.2025</t>
  </si>
  <si>
    <t>Должность</t>
  </si>
  <si>
    <t>Образование</t>
  </si>
  <si>
    <t>Диплом</t>
  </si>
  <si>
    <t>Категория</t>
  </si>
  <si>
    <t>Должностной оклад одной ставки</t>
  </si>
  <si>
    <t>Количество ставок</t>
  </si>
  <si>
    <t>Часов в неделю</t>
  </si>
  <si>
    <t>Сумма должностных окладов в месяц</t>
  </si>
  <si>
    <t>За проверку тетрадей и письменных работ</t>
  </si>
  <si>
    <t>Доплата за квалификацию педагогического мастерства: педагог-мастер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</si>
  <si>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</si>
  <si>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педагог-эксперт</t>
  </si>
  <si>
    <t>Доплата за квалификацию педагогического мастерства: педагог-модератор</t>
  </si>
  <si>
    <t>За ведение по обновленному содержанию образования</t>
  </si>
  <si>
    <t>за работу  в школе с детьми ЗПР 40% от БДО</t>
  </si>
  <si>
    <t xml:space="preserve">Доплата за углубленное преподавание отдельных предметов профильного направления 20%   </t>
  </si>
  <si>
    <t>Предшкольные классы</t>
  </si>
  <si>
    <t>Классы 1-4</t>
  </si>
  <si>
    <t>Классы 5-9</t>
  </si>
  <si>
    <t>Классы 10-12</t>
  </si>
  <si>
    <t>Итого</t>
  </si>
  <si>
    <t>неполное</t>
  </si>
  <si>
    <t>полное</t>
  </si>
  <si>
    <t>АБДИЖАЛАЛОВ ЖАХОНГИР КУДРАТУЛЫ</t>
  </si>
  <si>
    <t>Учитель английского языка</t>
  </si>
  <si>
    <t>высшее</t>
  </si>
  <si>
    <t>2,3,2</t>
  </si>
  <si>
    <t>АЙТМУРЗАЕВА БАГИЛА ОСКЕНКЫЗЫ</t>
  </si>
  <si>
    <t>Учитель начальных классов</t>
  </si>
  <si>
    <t>В2-2o</t>
  </si>
  <si>
    <t>Учитель информатики</t>
  </si>
  <si>
    <t>АМАНКУЛОВА АЙНА УМАРАЛИКЫЗЫ</t>
  </si>
  <si>
    <t>Учитель русского языка и литературы</t>
  </si>
  <si>
    <t>В2-1o</t>
  </si>
  <si>
    <t>41,3,2</t>
  </si>
  <si>
    <t>АРАПОВА АИДА НУРЛАНОВНА</t>
  </si>
  <si>
    <t>Учитель технологии</t>
  </si>
  <si>
    <t>Учитель математики</t>
  </si>
  <si>
    <t>27,3,1</t>
  </si>
  <si>
    <t>ЕЛШИБАЕВ МАЛИК КАМЫТБЕКУЛЫ</t>
  </si>
  <si>
    <t>Учитель физической культуры и спорта</t>
  </si>
  <si>
    <t>15,3,2</t>
  </si>
  <si>
    <t>18,3,1</t>
  </si>
  <si>
    <t>Учитель истории</t>
  </si>
  <si>
    <t>5,3,1</t>
  </si>
  <si>
    <t>ЕСЖАНОВ ГАЛЫМЖАН ПЕРНЕБАЙУЛЫ</t>
  </si>
  <si>
    <t>Учитель физики</t>
  </si>
  <si>
    <t>14,3,1</t>
  </si>
  <si>
    <t>ЕСКАИРОВА ШЫНАР БЕРИКОВНА</t>
  </si>
  <si>
    <t>17,3,1</t>
  </si>
  <si>
    <t>Учитель музыки</t>
  </si>
  <si>
    <t>ИСАЕВА АЙНУР ИСМАИЛКЫЗЫ</t>
  </si>
  <si>
    <t>16,3,2</t>
  </si>
  <si>
    <t>КАДЫРБАЕВА САРБИНАЗ БАХЫТОВНА</t>
  </si>
  <si>
    <t>19,3,2</t>
  </si>
  <si>
    <t>МАМАЕВА ГУЛДЕН БУРИБЕКОВНА</t>
  </si>
  <si>
    <t>Учитель биологии</t>
  </si>
  <si>
    <t>Учитель химии</t>
  </si>
  <si>
    <t>16,3,1</t>
  </si>
  <si>
    <t>ОРДАБЕКОВА ЛАЗЗАД ИЮЛЬБЕККЫЗЫ</t>
  </si>
  <si>
    <t>Учитель казахского языка и литературы</t>
  </si>
  <si>
    <t>30,3,2</t>
  </si>
  <si>
    <t>РАЙЫМБЕКОВА АЙМАН ЛЕСБЕКОВНА</t>
  </si>
  <si>
    <t>Учитель НВП</t>
  </si>
  <si>
    <t>7,3,1</t>
  </si>
  <si>
    <t>Сулей Тоғжан Талғатқызы</t>
  </si>
  <si>
    <t>0,9,0</t>
  </si>
  <si>
    <t>ТАЙША ЕРБОСЫН НҰРЖАБАЙҰЛЫ</t>
  </si>
  <si>
    <t>ТОЛЕГЕНОВА ЖАЗИРА АБДИКУЛКЫЗЫ</t>
  </si>
  <si>
    <t>28,3,2</t>
  </si>
  <si>
    <t>ТУЛЕЕВА ЖАНАР ЗАКИРОВНА</t>
  </si>
  <si>
    <t>ТУРЕКУЛОВА КАЛАМКАС ЕРМЕКОВНА</t>
  </si>
  <si>
    <t>Учитель географии</t>
  </si>
  <si>
    <t>УРИКБАЕВА САНДИКУЛ КАЛАУКЫЗЫ</t>
  </si>
  <si>
    <t>32,3,2</t>
  </si>
  <si>
    <t>11,3,1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</si>
</sst>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_ ;\-#,##0.00\ ;"/>
    <numFmt numFmtId="165" formatCode="#,##0_ ;\-#,##0\ ;"/>
    <numFmt numFmtId="166" formatCode="#,##0.00;\-#,##0.00;"/>
    <numFmt numFmtId="167" formatCode="#,##0;\-#,##0;"/>
    <numFmt numFmtId="168" formatCode="#,##0.0;\-#,##0.0;"/>
    <numFmt numFmtId="169" formatCode="#,##0.000"/>
    <numFmt numFmtId="170" formatCode="#,##0.000;\-#,##0.000;"/>
    <numFmt numFmtId="171" formatCode="#,##0.00_ ;\-#,##0.00\ 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>
      <alignment horizontal="center"/>
    </xf>
    <xf numFmtId="0" fontId="23" fillId="0" borderId="0"/>
  </cellStyleXfs>
  <cellXfs count="490">
    <xf numFmtId="0" fontId="0" fillId="0" borderId="0" xfId="0"/>
    <xf numFmtId="164" fontId="3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4" fillId="0" borderId="0" xfId="0" applyNumberFormat="1" applyFont="1"/>
    <xf numFmtId="165" fontId="8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2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 applyAlignment="1">
      <alignment horizontal="center"/>
    </xf>
    <xf numFmtId="0" fontId="14" fillId="0" borderId="0" xfId="0" applyFont="1"/>
    <xf numFmtId="0" fontId="16" fillId="0" borderId="0" xfId="1" applyFont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8" fillId="0" borderId="0" xfId="1" applyFont="1"/>
    <xf numFmtId="0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49" fontId="20" fillId="0" borderId="0" xfId="1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3" borderId="13" xfId="1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20" fillId="0" borderId="0" xfId="1" applyFont="1"/>
    <xf numFmtId="0" fontId="18" fillId="0" borderId="15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3" borderId="25" xfId="1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0" fontId="20" fillId="3" borderId="28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3" fontId="20" fillId="0" borderId="26" xfId="0" applyNumberFormat="1" applyFont="1" applyBorder="1" applyAlignment="1">
      <alignment horizontal="center" vertical="center" wrapText="1"/>
    </xf>
    <xf numFmtId="3" fontId="20" fillId="0" borderId="25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9" fontId="20" fillId="3" borderId="32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49" fontId="20" fillId="0" borderId="1" xfId="3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3" borderId="33" xfId="1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wrapText="1"/>
    </xf>
    <xf numFmtId="0" fontId="0" fillId="0" borderId="35" xfId="0" applyBorder="1" applyAlignment="1">
      <alignment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3" fontId="20" fillId="0" borderId="38" xfId="0" applyNumberFormat="1" applyFont="1" applyBorder="1" applyAlignment="1">
      <alignment horizontal="center" vertical="center" wrapText="1"/>
    </xf>
    <xf numFmtId="49" fontId="20" fillId="0" borderId="38" xfId="3" applyNumberFormat="1" applyFont="1" applyBorder="1" applyAlignment="1">
      <alignment horizontal="center" vertical="center" wrapText="1"/>
    </xf>
    <xf numFmtId="0" fontId="20" fillId="0" borderId="38" xfId="1" applyFont="1" applyBorder="1" applyAlignment="1">
      <alignment horizontal="center" vertical="center" wrapText="1"/>
    </xf>
    <xf numFmtId="9" fontId="20" fillId="0" borderId="38" xfId="2" applyNumberFormat="1" applyFont="1" applyBorder="1" applyAlignment="1" applyProtection="1">
      <alignment horizontal="center" vertical="center" wrapText="1"/>
      <protection locked="0"/>
    </xf>
    <xf numFmtId="4" fontId="20" fillId="0" borderId="38" xfId="0" applyNumberFormat="1" applyFont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1" applyFont="1" applyBorder="1" applyAlignment="1">
      <alignment horizontal="center" vertical="center" wrapText="1"/>
    </xf>
    <xf numFmtId="0" fontId="20" fillId="0" borderId="37" xfId="1" applyFont="1" applyBorder="1" applyAlignment="1">
      <alignment horizontal="center" vertical="center" wrapText="1"/>
    </xf>
    <xf numFmtId="0" fontId="20" fillId="0" borderId="41" xfId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9" fontId="20" fillId="3" borderId="36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38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15" xfId="0" applyFont="1" applyBorder="1" applyAlignment="1">
      <alignment horizontal="center" vertical="top" wrapText="1"/>
    </xf>
    <xf numFmtId="49" fontId="18" fillId="0" borderId="16" xfId="0" applyNumberFormat="1" applyFont="1" applyBorder="1" applyAlignment="1">
      <alignment vertical="top" wrapText="1"/>
    </xf>
    <xf numFmtId="166" fontId="18" fillId="0" borderId="1" xfId="0" applyNumberFormat="1" applyFont="1" applyBorder="1" applyAlignment="1">
      <alignment horizontal="right" vertical="top" wrapText="1"/>
    </xf>
    <xf numFmtId="167" fontId="18" fillId="0" borderId="1" xfId="0" applyNumberFormat="1" applyFont="1" applyBorder="1" applyAlignment="1">
      <alignment horizontal="right" vertical="top" wrapText="1"/>
    </xf>
    <xf numFmtId="166" fontId="18" fillId="0" borderId="1" xfId="0" applyNumberFormat="1" applyFont="1" applyBorder="1" applyAlignment="1">
      <alignment vertical="top" wrapText="1"/>
    </xf>
    <xf numFmtId="166" fontId="18" fillId="0" borderId="4" xfId="0" applyNumberFormat="1" applyFont="1" applyBorder="1" applyAlignment="1">
      <alignment horizontal="right" vertical="top" wrapText="1"/>
    </xf>
    <xf numFmtId="166" fontId="18" fillId="0" borderId="15" xfId="0" applyNumberFormat="1" applyFont="1" applyBorder="1" applyAlignment="1">
      <alignment horizontal="right" vertical="top" wrapText="1"/>
    </xf>
    <xf numFmtId="166" fontId="18" fillId="0" borderId="16" xfId="0" applyNumberFormat="1" applyFont="1" applyBorder="1" applyAlignment="1">
      <alignment horizontal="right" vertical="top" wrapText="1"/>
    </xf>
    <xf numFmtId="166" fontId="18" fillId="0" borderId="33" xfId="0" applyNumberFormat="1" applyFont="1" applyBorder="1" applyAlignment="1">
      <alignment horizontal="right" vertical="top" wrapText="1"/>
    </xf>
    <xf numFmtId="166" fontId="18" fillId="0" borderId="6" xfId="0" applyNumberFormat="1" applyFont="1" applyBorder="1" applyAlignment="1">
      <alignment horizontal="right" vertical="top" wrapText="1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166" fontId="17" fillId="5" borderId="13" xfId="0" applyNumberFormat="1" applyFont="1" applyFill="1" applyBorder="1" applyAlignment="1">
      <alignment horizontal="right"/>
    </xf>
    <xf numFmtId="167" fontId="17" fillId="5" borderId="13" xfId="0" applyNumberFormat="1" applyFont="1" applyFill="1" applyBorder="1" applyAlignment="1">
      <alignment horizontal="right"/>
    </xf>
    <xf numFmtId="166" fontId="17" fillId="5" borderId="47" xfId="0" applyNumberFormat="1" applyFont="1" applyFill="1" applyBorder="1" applyAlignment="1">
      <alignment horizontal="right"/>
    </xf>
    <xf numFmtId="166" fontId="17" fillId="5" borderId="45" xfId="0" applyNumberFormat="1" applyFont="1" applyFill="1" applyBorder="1" applyAlignment="1">
      <alignment horizontal="right"/>
    </xf>
    <xf numFmtId="166" fontId="17" fillId="5" borderId="14" xfId="0" applyNumberFormat="1" applyFont="1" applyFill="1" applyBorder="1" applyAlignment="1">
      <alignment horizontal="right"/>
    </xf>
    <xf numFmtId="166" fontId="17" fillId="5" borderId="48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5" fillId="0" borderId="0" xfId="0" applyFont="1"/>
    <xf numFmtId="0" fontId="26" fillId="0" borderId="0" xfId="0" applyFont="1"/>
    <xf numFmtId="49" fontId="26" fillId="0" borderId="0" xfId="0" applyNumberFormat="1" applyFont="1"/>
    <xf numFmtId="49" fontId="26" fillId="5" borderId="7" xfId="0" applyNumberFormat="1" applyFont="1" applyFill="1" applyBorder="1" applyAlignment="1">
      <alignment horizontal="center"/>
    </xf>
    <xf numFmtId="49" fontId="26" fillId="5" borderId="0" xfId="0" applyNumberFormat="1" applyFont="1" applyFill="1"/>
    <xf numFmtId="49" fontId="26" fillId="5" borderId="0" xfId="0" applyNumberFormat="1" applyFont="1" applyFill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9" fillId="0" borderId="0" xfId="0" applyFont="1"/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textRotation="90" wrapText="1"/>
    </xf>
    <xf numFmtId="0" fontId="27" fillId="0" borderId="2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textRotation="90" wrapText="1"/>
    </xf>
    <xf numFmtId="0" fontId="27" fillId="0" borderId="2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textRotation="90" wrapText="1"/>
    </xf>
    <xf numFmtId="0" fontId="27" fillId="7" borderId="0" xfId="0" applyFont="1" applyFill="1" applyAlignment="1">
      <alignment horizontal="center" vertical="center" textRotation="90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2" fillId="7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31" fillId="8" borderId="1" xfId="1" applyFont="1" applyFill="1" applyBorder="1" applyAlignment="1">
      <alignment horizontal="center" vertical="center" wrapText="1"/>
    </xf>
    <xf numFmtId="0" fontId="31" fillId="8" borderId="55" xfId="1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textRotation="90" wrapText="1"/>
    </xf>
    <xf numFmtId="0" fontId="27" fillId="7" borderId="56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center" vertical="center" wrapText="1"/>
    </xf>
    <xf numFmtId="0" fontId="27" fillId="7" borderId="55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17" xfId="0" applyFont="1" applyBorder="1" applyAlignment="1">
      <alignment horizontal="center" vertical="center" wrapText="1"/>
    </xf>
    <xf numFmtId="0" fontId="31" fillId="8" borderId="18" xfId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textRotation="90" wrapText="1"/>
    </xf>
    <xf numFmtId="0" fontId="27" fillId="0" borderId="5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textRotation="90" wrapText="1"/>
    </xf>
    <xf numFmtId="0" fontId="27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31" fillId="8" borderId="38" xfId="1" applyFont="1" applyFill="1" applyBorder="1" applyAlignment="1">
      <alignment horizontal="center" vertical="center" wrapText="1"/>
    </xf>
    <xf numFmtId="0" fontId="31" fillId="8" borderId="37" xfId="1" applyFont="1" applyFill="1" applyBorder="1" applyAlignment="1">
      <alignment horizontal="center" vertical="center" wrapText="1"/>
    </xf>
    <xf numFmtId="9" fontId="27" fillId="0" borderId="38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27" fillId="7" borderId="34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>
      <alignment horizontal="center" vertical="center" textRotation="90" wrapText="1"/>
    </xf>
    <xf numFmtId="0" fontId="27" fillId="7" borderId="38" xfId="0" applyFont="1" applyFill="1" applyBorder="1" applyAlignment="1">
      <alignment horizontal="center" vertical="center" wrapText="1"/>
    </xf>
    <xf numFmtId="0" fontId="27" fillId="7" borderId="37" xfId="0" applyFont="1" applyFill="1" applyBorder="1" applyAlignment="1">
      <alignment horizontal="center" vertical="center" wrapText="1"/>
    </xf>
    <xf numFmtId="0" fontId="31" fillId="7" borderId="43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1" fillId="7" borderId="35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27" fillId="0" borderId="4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3" fillId="0" borderId="15" xfId="0" applyFont="1" applyBorder="1" applyAlignment="1">
      <alignment horizontal="center" vertical="top"/>
    </xf>
    <xf numFmtId="49" fontId="34" fillId="0" borderId="16" xfId="0" applyNumberFormat="1" applyFont="1" applyBorder="1" applyAlignment="1">
      <alignment wrapText="1"/>
    </xf>
    <xf numFmtId="168" fontId="34" fillId="0" borderId="15" xfId="0" applyNumberFormat="1" applyFont="1" applyBorder="1" applyAlignment="1">
      <alignment horizontal="right" vertical="top"/>
    </xf>
    <xf numFmtId="168" fontId="34" fillId="0" borderId="1" xfId="0" applyNumberFormat="1" applyFont="1" applyBorder="1" applyAlignment="1">
      <alignment horizontal="right" vertical="top"/>
    </xf>
    <xf numFmtId="166" fontId="34" fillId="0" borderId="16" xfId="0" applyNumberFormat="1" applyFont="1" applyBorder="1" applyAlignment="1">
      <alignment horizontal="right" vertical="top"/>
    </xf>
    <xf numFmtId="166" fontId="34" fillId="0" borderId="6" xfId="0" applyNumberFormat="1" applyFont="1" applyBorder="1" applyAlignment="1">
      <alignment horizontal="right" vertical="top"/>
    </xf>
    <xf numFmtId="166" fontId="34" fillId="0" borderId="1" xfId="0" applyNumberFormat="1" applyFont="1" applyBorder="1" applyAlignment="1">
      <alignment horizontal="right" vertical="top"/>
    </xf>
    <xf numFmtId="166" fontId="34" fillId="0" borderId="4" xfId="0" applyNumberFormat="1" applyFont="1" applyBorder="1" applyAlignment="1">
      <alignment horizontal="right" vertical="top"/>
    </xf>
    <xf numFmtId="166" fontId="34" fillId="0" borderId="15" xfId="0" applyNumberFormat="1" applyFont="1" applyBorder="1" applyAlignment="1">
      <alignment horizontal="right" vertical="top"/>
    </xf>
    <xf numFmtId="166" fontId="34" fillId="0" borderId="33" xfId="0" applyNumberFormat="1" applyFont="1" applyBorder="1" applyAlignment="1">
      <alignment horizontal="right" vertical="top"/>
    </xf>
    <xf numFmtId="168" fontId="34" fillId="0" borderId="1" xfId="0" applyNumberFormat="1" applyFont="1" applyBorder="1" applyAlignment="1">
      <alignment vertical="top"/>
    </xf>
    <xf numFmtId="167" fontId="34" fillId="0" borderId="1" xfId="0" applyNumberFormat="1" applyFont="1" applyBorder="1" applyAlignment="1">
      <alignment horizontal="right" vertical="top"/>
    </xf>
    <xf numFmtId="0" fontId="35" fillId="5" borderId="49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168" fontId="36" fillId="5" borderId="45" xfId="0" applyNumberFormat="1" applyFont="1" applyFill="1" applyBorder="1" applyAlignment="1">
      <alignment horizontal="right"/>
    </xf>
    <xf numFmtId="168" fontId="36" fillId="5" borderId="13" xfId="0" applyNumberFormat="1" applyFont="1" applyFill="1" applyBorder="1" applyAlignment="1">
      <alignment horizontal="right"/>
    </xf>
    <xf numFmtId="166" fontId="36" fillId="5" borderId="14" xfId="0" applyNumberFormat="1" applyFont="1" applyFill="1" applyBorder="1" applyAlignment="1">
      <alignment horizontal="right"/>
    </xf>
    <xf numFmtId="166" fontId="36" fillId="5" borderId="46" xfId="0" applyNumberFormat="1" applyFont="1" applyFill="1" applyBorder="1" applyAlignment="1">
      <alignment horizontal="right"/>
    </xf>
    <xf numFmtId="166" fontId="36" fillId="5" borderId="13" xfId="0" applyNumberFormat="1" applyFont="1" applyFill="1" applyBorder="1" applyAlignment="1">
      <alignment horizontal="right"/>
    </xf>
    <xf numFmtId="166" fontId="36" fillId="5" borderId="47" xfId="0" applyNumberFormat="1" applyFont="1" applyFill="1" applyBorder="1" applyAlignment="1">
      <alignment horizontal="right"/>
    </xf>
    <xf numFmtId="166" fontId="36" fillId="5" borderId="45" xfId="0" applyNumberFormat="1" applyFont="1" applyFill="1" applyBorder="1" applyAlignment="1">
      <alignment horizontal="right"/>
    </xf>
    <xf numFmtId="166" fontId="36" fillId="5" borderId="48" xfId="0" applyNumberFormat="1" applyFont="1" applyFill="1" applyBorder="1" applyAlignment="1">
      <alignment horizontal="right"/>
    </xf>
    <xf numFmtId="167" fontId="36" fillId="5" borderId="13" xfId="0" applyNumberFormat="1" applyFont="1" applyFill="1" applyBorder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14" fontId="37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4" xfId="0" applyFont="1" applyBorder="1" applyAlignment="1">
      <alignment vertical="top"/>
    </xf>
    <xf numFmtId="0" fontId="37" fillId="0" borderId="5" xfId="0" applyFont="1" applyBorder="1" applyAlignment="1">
      <alignment vertical="top"/>
    </xf>
    <xf numFmtId="0" fontId="37" fillId="0" borderId="6" xfId="0" applyFont="1" applyBorder="1" applyAlignment="1">
      <alignment vertical="top"/>
    </xf>
    <xf numFmtId="0" fontId="37" fillId="0" borderId="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/>
    </xf>
    <xf numFmtId="166" fontId="6" fillId="0" borderId="55" xfId="0" applyNumberFormat="1" applyFont="1" applyBorder="1" applyAlignment="1">
      <alignment horizontal="right" vertical="center" wrapText="1"/>
    </xf>
    <xf numFmtId="166" fontId="6" fillId="0" borderId="5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6" fillId="0" borderId="18" xfId="0" applyNumberFormat="1" applyFont="1" applyBorder="1" applyAlignment="1">
      <alignment horizontal="right" vertical="center" wrapText="1"/>
    </xf>
    <xf numFmtId="166" fontId="6" fillId="0" borderId="1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right" vertical="center" wrapText="1"/>
    </xf>
    <xf numFmtId="166" fontId="6" fillId="0" borderId="20" xfId="0" applyNumberFormat="1" applyFont="1" applyBorder="1" applyAlignment="1">
      <alignment horizontal="right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166" fontId="6" fillId="0" borderId="1" xfId="0" applyNumberFormat="1" applyFont="1" applyBorder="1" applyAlignment="1">
      <alignment horizontal="right" vertical="top"/>
    </xf>
    <xf numFmtId="166" fontId="38" fillId="0" borderId="1" xfId="0" applyNumberFormat="1" applyFont="1" applyBorder="1" applyAlignment="1">
      <alignment horizontal="right" vertical="top" wrapText="1"/>
    </xf>
    <xf numFmtId="166" fontId="38" fillId="0" borderId="1" xfId="0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 wrapText="1"/>
    </xf>
    <xf numFmtId="0" fontId="37" fillId="0" borderId="55" xfId="0" applyFont="1" applyBorder="1" applyAlignment="1">
      <alignment vertical="top" wrapText="1"/>
    </xf>
    <xf numFmtId="166" fontId="37" fillId="0" borderId="55" xfId="0" applyNumberFormat="1" applyFont="1" applyBorder="1" applyAlignment="1">
      <alignment horizontal="right" vertical="top" wrapText="1"/>
    </xf>
    <xf numFmtId="166" fontId="37" fillId="0" borderId="1" xfId="0" applyNumberFormat="1" applyFont="1" applyBorder="1" applyAlignment="1">
      <alignment horizontal="right" vertical="top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left"/>
    </xf>
    <xf numFmtId="0" fontId="40" fillId="0" borderId="8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41" fillId="0" borderId="0" xfId="0" applyFont="1"/>
    <xf numFmtId="0" fontId="40" fillId="0" borderId="29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top"/>
    </xf>
    <xf numFmtId="169" fontId="41" fillId="0" borderId="1" xfId="0" applyNumberFormat="1" applyFont="1" applyBorder="1" applyAlignment="1">
      <alignment vertical="top" wrapText="1"/>
    </xf>
    <xf numFmtId="0" fontId="41" fillId="0" borderId="1" xfId="0" applyFont="1" applyBorder="1" applyAlignment="1">
      <alignment vertical="top"/>
    </xf>
    <xf numFmtId="169" fontId="41" fillId="0" borderId="1" xfId="0" applyNumberFormat="1" applyFont="1" applyBorder="1" applyAlignment="1">
      <alignment horizontal="center" vertical="top" wrapText="1"/>
    </xf>
    <xf numFmtId="4" fontId="41" fillId="0" borderId="1" xfId="0" applyNumberFormat="1" applyFont="1" applyBorder="1" applyAlignment="1">
      <alignment horizontal="center" vertical="top"/>
    </xf>
    <xf numFmtId="49" fontId="41" fillId="0" borderId="1" xfId="0" applyNumberFormat="1" applyFont="1" applyBorder="1" applyAlignment="1">
      <alignment horizontal="center" vertical="top" wrapText="1"/>
    </xf>
    <xf numFmtId="166" fontId="41" fillId="0" borderId="1" xfId="0" applyNumberFormat="1" applyFont="1" applyBorder="1" applyAlignment="1">
      <alignment horizontal="center" vertical="top"/>
    </xf>
    <xf numFmtId="166" fontId="41" fillId="0" borderId="1" xfId="0" applyNumberFormat="1" applyFont="1" applyBorder="1" applyAlignment="1">
      <alignment horizontal="right" vertical="top" wrapText="1"/>
    </xf>
    <xf numFmtId="166" fontId="41" fillId="0" borderId="1" xfId="0" applyNumberFormat="1" applyFont="1" applyBorder="1" applyAlignment="1">
      <alignment horizontal="right" vertical="top"/>
    </xf>
    <xf numFmtId="166" fontId="41" fillId="0" borderId="1" xfId="0" applyNumberFormat="1" applyFont="1" applyBorder="1" applyAlignment="1">
      <alignment vertical="top" wrapText="1"/>
    </xf>
    <xf numFmtId="166" fontId="41" fillId="0" borderId="4" xfId="0" applyNumberFormat="1" applyFont="1" applyBorder="1" applyAlignment="1">
      <alignment vertical="top" wrapText="1"/>
    </xf>
    <xf numFmtId="166" fontId="41" fillId="0" borderId="15" xfId="0" applyNumberFormat="1" applyFont="1" applyBorder="1" applyAlignment="1">
      <alignment horizontal="right" vertical="top"/>
    </xf>
    <xf numFmtId="166" fontId="41" fillId="0" borderId="16" xfId="0" applyNumberFormat="1" applyFont="1" applyBorder="1" applyAlignment="1">
      <alignment horizontal="right" vertical="top"/>
    </xf>
    <xf numFmtId="0" fontId="40" fillId="5" borderId="15" xfId="0" applyFont="1" applyFill="1" applyBorder="1" applyAlignment="1">
      <alignment vertical="top"/>
    </xf>
    <xf numFmtId="49" fontId="40" fillId="5" borderId="1" xfId="0" applyNumberFormat="1" applyFont="1" applyFill="1" applyBorder="1" applyAlignment="1">
      <alignment vertical="top"/>
    </xf>
    <xf numFmtId="169" fontId="40" fillId="5" borderId="1" xfId="0" applyNumberFormat="1" applyFont="1" applyFill="1" applyBorder="1" applyAlignment="1">
      <alignment vertical="top" wrapText="1"/>
    </xf>
    <xf numFmtId="170" fontId="40" fillId="5" borderId="1" xfId="0" applyNumberFormat="1" applyFont="1" applyFill="1" applyBorder="1" applyAlignment="1">
      <alignment horizontal="center" vertical="top" wrapText="1"/>
    </xf>
    <xf numFmtId="166" fontId="40" fillId="5" borderId="1" xfId="0" applyNumberFormat="1" applyFont="1" applyFill="1" applyBorder="1" applyAlignment="1">
      <alignment horizontal="right" vertical="top" wrapText="1"/>
    </xf>
    <xf numFmtId="166" fontId="40" fillId="5" borderId="4" xfId="0" applyNumberFormat="1" applyFont="1" applyFill="1" applyBorder="1" applyAlignment="1">
      <alignment horizontal="right" vertical="top" wrapText="1"/>
    </xf>
    <xf numFmtId="166" fontId="40" fillId="5" borderId="15" xfId="0" applyNumberFormat="1" applyFont="1" applyFill="1" applyBorder="1" applyAlignment="1">
      <alignment horizontal="right" vertical="top" wrapText="1"/>
    </xf>
    <xf numFmtId="166" fontId="40" fillId="5" borderId="16" xfId="0" applyNumberFormat="1" applyFont="1" applyFill="1" applyBorder="1" applyAlignment="1">
      <alignment horizontal="right" vertical="top" wrapText="1"/>
    </xf>
    <xf numFmtId="0" fontId="41" fillId="0" borderId="29" xfId="0" applyFont="1" applyBorder="1" applyAlignment="1">
      <alignment vertical="top"/>
    </xf>
    <xf numFmtId="169" fontId="41" fillId="0" borderId="18" xfId="0" applyNumberFormat="1" applyFont="1" applyBorder="1" applyAlignment="1">
      <alignment vertical="top" wrapText="1"/>
    </xf>
    <xf numFmtId="166" fontId="41" fillId="0" borderId="18" xfId="0" applyNumberFormat="1" applyFont="1" applyBorder="1" applyAlignment="1">
      <alignment vertical="top" wrapText="1"/>
    </xf>
    <xf numFmtId="166" fontId="41" fillId="0" borderId="19" xfId="0" applyNumberFormat="1" applyFont="1" applyBorder="1" applyAlignment="1">
      <alignment vertical="top" wrapText="1"/>
    </xf>
    <xf numFmtId="166" fontId="41" fillId="0" borderId="34" xfId="0" applyNumberFormat="1" applyFont="1" applyBorder="1"/>
    <xf numFmtId="166" fontId="41" fillId="0" borderId="38" xfId="0" applyNumberFormat="1" applyFont="1" applyBorder="1"/>
    <xf numFmtId="166" fontId="41" fillId="0" borderId="35" xfId="0" applyNumberFormat="1" applyFont="1" applyBorder="1"/>
    <xf numFmtId="0" fontId="40" fillId="9" borderId="45" xfId="0" applyFont="1" applyFill="1" applyBorder="1" applyAlignment="1">
      <alignment vertical="top"/>
    </xf>
    <xf numFmtId="169" fontId="40" fillId="9" borderId="13" xfId="0" applyNumberFormat="1" applyFont="1" applyFill="1" applyBorder="1" applyAlignment="1">
      <alignment vertical="top" wrapText="1"/>
    </xf>
    <xf numFmtId="170" fontId="40" fillId="9" borderId="13" xfId="0" applyNumberFormat="1" applyFont="1" applyFill="1" applyBorder="1" applyAlignment="1">
      <alignment horizontal="center" vertical="top" wrapText="1"/>
    </xf>
    <xf numFmtId="166" fontId="40" fillId="9" borderId="13" xfId="0" applyNumberFormat="1" applyFont="1" applyFill="1" applyBorder="1" applyAlignment="1">
      <alignment horizontal="right" vertical="top" wrapText="1"/>
    </xf>
    <xf numFmtId="170" fontId="40" fillId="9" borderId="13" xfId="0" applyNumberFormat="1" applyFont="1" applyFill="1" applyBorder="1" applyAlignment="1">
      <alignment horizontal="right" vertical="top" wrapText="1"/>
    </xf>
    <xf numFmtId="166" fontId="40" fillId="9" borderId="47" xfId="0" applyNumberFormat="1" applyFont="1" applyFill="1" applyBorder="1" applyAlignment="1">
      <alignment horizontal="right" vertical="top" wrapText="1"/>
    </xf>
    <xf numFmtId="166" fontId="40" fillId="9" borderId="10" xfId="0" applyNumberFormat="1" applyFont="1" applyFill="1" applyBorder="1" applyAlignment="1">
      <alignment horizontal="right" vertical="top" wrapText="1"/>
    </xf>
    <xf numFmtId="166" fontId="40" fillId="9" borderId="14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49" fontId="38" fillId="0" borderId="0" xfId="0" applyNumberFormat="1" applyFont="1" applyAlignment="1">
      <alignment horizontal="center" wrapText="1"/>
    </xf>
    <xf numFmtId="49" fontId="38" fillId="0" borderId="7" xfId="0" applyNumberFormat="1" applyFont="1" applyBorder="1" applyAlignment="1">
      <alignment horizontal="center"/>
    </xf>
    <xf numFmtId="0" fontId="41" fillId="0" borderId="8" xfId="0" applyFont="1" applyBorder="1" applyAlignment="1">
      <alignment horizontal="center" vertical="center" textRotation="90" wrapText="1"/>
    </xf>
    <xf numFmtId="0" fontId="41" fillId="0" borderId="27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textRotation="90" wrapText="1"/>
    </xf>
    <xf numFmtId="0" fontId="41" fillId="0" borderId="1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4" fontId="41" fillId="0" borderId="55" xfId="0" applyNumberFormat="1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4" fontId="41" fillId="0" borderId="4" xfId="0" applyNumberFormat="1" applyFont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4" fontId="41" fillId="0" borderId="33" xfId="0" applyNumberFormat="1" applyFont="1" applyBorder="1" applyAlignment="1">
      <alignment horizontal="center" vertical="center" wrapText="1"/>
    </xf>
    <xf numFmtId="4" fontId="41" fillId="0" borderId="18" xfId="0" applyNumberFormat="1" applyFont="1" applyBorder="1" applyAlignment="1">
      <alignment horizontal="center" vertical="center" wrapText="1"/>
    </xf>
    <xf numFmtId="4" fontId="41" fillId="0" borderId="68" xfId="0" applyNumberFormat="1" applyFont="1" applyBorder="1" applyAlignment="1">
      <alignment horizontal="center" vertical="center" wrapText="1"/>
    </xf>
    <xf numFmtId="4" fontId="41" fillId="0" borderId="69" xfId="0" applyNumberFormat="1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textRotation="90" wrapText="1"/>
    </xf>
    <xf numFmtId="0" fontId="41" fillId="0" borderId="38" xfId="0" applyFont="1" applyBorder="1" applyAlignment="1">
      <alignment horizontal="center" vertical="center" wrapText="1"/>
    </xf>
    <xf numFmtId="4" fontId="41" fillId="0" borderId="38" xfId="0" applyNumberFormat="1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4" fontId="41" fillId="0" borderId="38" xfId="0" applyNumberFormat="1" applyFont="1" applyBorder="1" applyAlignment="1">
      <alignment horizontal="center" vertical="center" wrapText="1"/>
    </xf>
    <xf numFmtId="4" fontId="41" fillId="0" borderId="37" xfId="0" applyNumberFormat="1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4" fontId="41" fillId="0" borderId="43" xfId="0" applyNumberFormat="1" applyFont="1" applyBorder="1" applyAlignment="1">
      <alignment horizontal="center" vertical="center" wrapText="1"/>
    </xf>
    <xf numFmtId="4" fontId="41" fillId="0" borderId="40" xfId="0" applyNumberFormat="1" applyFont="1" applyBorder="1" applyAlignment="1">
      <alignment horizontal="center" vertical="center" wrapText="1"/>
    </xf>
    <xf numFmtId="4" fontId="41" fillId="0" borderId="70" xfId="0" applyNumberFormat="1" applyFont="1" applyBorder="1" applyAlignment="1">
      <alignment horizontal="center" vertical="center" wrapText="1"/>
    </xf>
    <xf numFmtId="4" fontId="41" fillId="0" borderId="44" xfId="0" applyNumberFormat="1" applyFont="1" applyBorder="1" applyAlignment="1">
      <alignment horizontal="center" vertical="center" wrapText="1"/>
    </xf>
    <xf numFmtId="0" fontId="41" fillId="0" borderId="15" xfId="0" applyFont="1" applyBorder="1" applyAlignment="1">
      <alignment horizontal="right" vertical="top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left" vertical="top" wrapText="1"/>
    </xf>
    <xf numFmtId="166" fontId="41" fillId="0" borderId="4" xfId="0" applyNumberFormat="1" applyFont="1" applyBorder="1" applyAlignment="1">
      <alignment horizontal="right" vertical="top"/>
    </xf>
    <xf numFmtId="0" fontId="41" fillId="0" borderId="0" xfId="0" applyFont="1" applyAlignment="1">
      <alignment vertical="top"/>
    </xf>
    <xf numFmtId="0" fontId="40" fillId="10" borderId="45" xfId="0" applyFont="1" applyFill="1" applyBorder="1"/>
    <xf numFmtId="0" fontId="40" fillId="10" borderId="13" xfId="0" applyFont="1" applyFill="1" applyBorder="1"/>
    <xf numFmtId="0" fontId="40" fillId="10" borderId="13" xfId="0" applyFont="1" applyFill="1" applyBorder="1" applyAlignment="1">
      <alignment wrapText="1"/>
    </xf>
    <xf numFmtId="4" fontId="40" fillId="10" borderId="13" xfId="0" applyNumberFormat="1" applyFont="1" applyFill="1" applyBorder="1"/>
    <xf numFmtId="4" fontId="40" fillId="10" borderId="13" xfId="0" applyNumberFormat="1" applyFont="1" applyFill="1" applyBorder="1" applyAlignment="1">
      <alignment horizontal="right" vertical="top"/>
    </xf>
    <xf numFmtId="166" fontId="40" fillId="10" borderId="13" xfId="0" applyNumberFormat="1" applyFont="1" applyFill="1" applyBorder="1" applyAlignment="1">
      <alignment horizontal="right" vertical="top"/>
    </xf>
    <xf numFmtId="166" fontId="40" fillId="10" borderId="47" xfId="0" applyNumberFormat="1" applyFont="1" applyFill="1" applyBorder="1" applyAlignment="1">
      <alignment horizontal="right" vertical="top"/>
    </xf>
    <xf numFmtId="166" fontId="40" fillId="10" borderId="45" xfId="0" applyNumberFormat="1" applyFont="1" applyFill="1" applyBorder="1" applyAlignment="1">
      <alignment horizontal="right" vertical="top"/>
    </xf>
    <xf numFmtId="166" fontId="40" fillId="10" borderId="14" xfId="0" applyNumberFormat="1" applyFont="1" applyFill="1" applyBorder="1" applyAlignment="1">
      <alignment horizontal="right" vertical="top"/>
    </xf>
    <xf numFmtId="0" fontId="41" fillId="0" borderId="0" xfId="0" applyFont="1" applyAlignment="1">
      <alignment wrapText="1"/>
    </xf>
    <xf numFmtId="171" fontId="41" fillId="0" borderId="0" xfId="0" applyNumberFormat="1" applyFont="1"/>
  </cellXfs>
  <cellStyles count="4">
    <cellStyle name="Обычный" xfId="0" builtinId="0"/>
    <cellStyle name="Обычный 2" xfId="1"/>
    <cellStyle name="Обычный_Акмола 4 вариант" xfId="2"/>
    <cellStyle name="Обычный_Прил 18-сп.1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87"/>
  <sheetViews>
    <sheetView workbookViewId="0"/>
  </sheetViews>
  <sheetFormatPr defaultColWidth="10.6640625" defaultRowHeight="10.5" x14ac:dyDescent="0.25"/>
  <cols>
    <col min="1" max="2" width="14.88671875" style="15" customWidth="1"/>
    <col min="3" max="3" width="15" style="15" customWidth="1"/>
    <col min="4" max="4" width="14.88671875" style="15" customWidth="1"/>
    <col min="5" max="5" width="15" style="15" customWidth="1"/>
    <col min="6" max="7" width="5.6640625" style="15" customWidth="1"/>
    <col min="8" max="8" width="17.88671875" style="15" customWidth="1"/>
    <col min="9" max="11" width="18" style="15" customWidth="1"/>
    <col min="12" max="12" width="15.44140625" style="15" bestFit="1" customWidth="1"/>
    <col min="13" max="16384" width="10.6640625" style="15"/>
  </cols>
  <sheetData>
    <row r="1" spans="1:11" s="12" customFormat="1" x14ac:dyDescent="0.25"/>
    <row r="2" spans="1:11" s="12" customFormat="1" x14ac:dyDescent="0.25">
      <c r="A2" s="18" t="s">
        <v>0</v>
      </c>
      <c r="B2" s="18"/>
      <c r="C2" s="18"/>
      <c r="D2" s="18"/>
      <c r="E2" s="18"/>
      <c r="H2" s="18" t="s">
        <v>1</v>
      </c>
      <c r="I2" s="18"/>
      <c r="J2" s="18"/>
      <c r="K2" s="18"/>
    </row>
    <row r="3" spans="1:11" s="12" customFormat="1" x14ac:dyDescent="0.25">
      <c r="A3" s="12" t="s">
        <v>44</v>
      </c>
      <c r="H3" s="19" t="s">
        <v>59</v>
      </c>
      <c r="I3" s="19"/>
      <c r="J3" s="19"/>
      <c r="K3" s="19"/>
    </row>
    <row r="4" spans="1:11" s="12" customFormat="1" x14ac:dyDescent="0.25">
      <c r="H4" s="19"/>
      <c r="I4" s="19"/>
      <c r="J4" s="19"/>
      <c r="K4" s="19"/>
    </row>
    <row r="5" spans="1:11" s="12" customFormat="1" ht="13" x14ac:dyDescent="0.3">
      <c r="A5" s="3" t="s">
        <v>48</v>
      </c>
      <c r="B5" s="20" t="s">
        <v>60</v>
      </c>
      <c r="C5" s="20"/>
      <c r="H5" s="4" t="s">
        <v>47</v>
      </c>
      <c r="I5" s="20" t="s">
        <v>61</v>
      </c>
      <c r="J5" s="20"/>
    </row>
    <row r="6" spans="1:11" s="12" customFormat="1" x14ac:dyDescent="0.25">
      <c r="A6" s="5" t="s">
        <v>45</v>
      </c>
      <c r="B6" s="17" t="s">
        <v>46</v>
      </c>
      <c r="C6" s="17"/>
      <c r="H6" s="5" t="s">
        <v>45</v>
      </c>
      <c r="I6" s="17" t="s">
        <v>46</v>
      </c>
      <c r="J6" s="17"/>
    </row>
    <row r="7" spans="1:11" s="12" customFormat="1" x14ac:dyDescent="0.25">
      <c r="A7" s="12" t="s">
        <v>62</v>
      </c>
      <c r="H7" s="12" t="s">
        <v>62</v>
      </c>
    </row>
    <row r="8" spans="1:11" s="12" customFormat="1" x14ac:dyDescent="0.25"/>
    <row r="9" spans="1:11" s="13" customFormat="1" ht="14.5" x14ac:dyDescent="0.35"/>
    <row r="10" spans="1:11" s="13" customFormat="1" ht="14.5" x14ac:dyDescent="0.35">
      <c r="A10" s="13" t="s">
        <v>23</v>
      </c>
      <c r="E10" s="10">
        <v>0</v>
      </c>
    </row>
    <row r="11" spans="1:11" s="7" customFormat="1" ht="12" x14ac:dyDescent="0.3">
      <c r="A11" s="6" t="s">
        <v>50</v>
      </c>
      <c r="E11" s="11">
        <v>0</v>
      </c>
    </row>
    <row r="12" spans="1:11" s="13" customFormat="1" ht="14.5" x14ac:dyDescent="0.35">
      <c r="A12" s="13" t="s">
        <v>24</v>
      </c>
      <c r="E12" s="10">
        <v>0</v>
      </c>
    </row>
    <row r="13" spans="1:11" s="13" customFormat="1" ht="14.5" x14ac:dyDescent="0.35">
      <c r="A13" s="6" t="s">
        <v>50</v>
      </c>
      <c r="B13" s="7"/>
      <c r="C13" s="7"/>
      <c r="D13" s="7"/>
      <c r="E13" s="11">
        <v>0</v>
      </c>
    </row>
    <row r="14" spans="1:11" s="13" customFormat="1" ht="14.5" x14ac:dyDescent="0.35"/>
    <row r="15" spans="1:11" s="13" customFormat="1" ht="14.5" x14ac:dyDescent="0.35"/>
    <row r="16" spans="1:11" s="13" customFormat="1" ht="14.5" x14ac:dyDescent="0.35">
      <c r="A16" s="21" t="s">
        <v>63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s="13" customFormat="1" ht="14.5" x14ac:dyDescent="0.35"/>
    <row r="18" spans="1:11" s="13" customFormat="1" ht="14.5" x14ac:dyDescent="0.35">
      <c r="A18" s="13" t="s">
        <v>64</v>
      </c>
    </row>
    <row r="19" spans="1:11" x14ac:dyDescent="0.25">
      <c r="A19" s="22" t="s">
        <v>2</v>
      </c>
      <c r="B19" s="22"/>
      <c r="C19" s="22"/>
      <c r="D19" s="22"/>
      <c r="E19" s="22"/>
      <c r="F19" s="22"/>
      <c r="G19" s="22"/>
      <c r="H19" s="22"/>
      <c r="I19" s="22"/>
      <c r="J19" s="22"/>
      <c r="K19" s="8">
        <f>SUM(K20:K24)</f>
        <v>0</v>
      </c>
    </row>
    <row r="20" spans="1:11" x14ac:dyDescent="0.25">
      <c r="A20" s="23"/>
      <c r="B20" s="23" t="s">
        <v>3</v>
      </c>
      <c r="C20" s="23"/>
      <c r="D20" s="23"/>
      <c r="E20" s="23"/>
      <c r="F20" s="23"/>
      <c r="G20" s="23"/>
      <c r="H20" s="23"/>
      <c r="I20" s="23"/>
      <c r="J20" s="23"/>
      <c r="K20" s="9"/>
    </row>
    <row r="21" spans="1:11" x14ac:dyDescent="0.25">
      <c r="A21" s="23"/>
      <c r="B21" s="23"/>
      <c r="C21" s="23"/>
      <c r="D21" s="23" t="s">
        <v>4</v>
      </c>
      <c r="E21" s="23"/>
      <c r="F21" s="23"/>
      <c r="G21" s="23"/>
      <c r="H21" s="23"/>
      <c r="I21" s="23"/>
      <c r="J21" s="23"/>
      <c r="K21" s="9">
        <v>0</v>
      </c>
    </row>
    <row r="22" spans="1:11" x14ac:dyDescent="0.25">
      <c r="A22" s="23"/>
      <c r="B22" s="23"/>
      <c r="C22" s="23"/>
      <c r="D22" s="23" t="s">
        <v>5</v>
      </c>
      <c r="E22" s="23"/>
      <c r="F22" s="23"/>
      <c r="G22" s="23"/>
      <c r="H22" s="23"/>
      <c r="I22" s="23"/>
      <c r="J22" s="23"/>
      <c r="K22" s="9">
        <v>0</v>
      </c>
    </row>
    <row r="23" spans="1:11" x14ac:dyDescent="0.25">
      <c r="A23" s="23"/>
      <c r="B23" s="23"/>
      <c r="C23" s="23"/>
      <c r="D23" s="23" t="s">
        <v>6</v>
      </c>
      <c r="E23" s="23"/>
      <c r="F23" s="23"/>
      <c r="G23" s="23"/>
      <c r="H23" s="23"/>
      <c r="I23" s="23"/>
      <c r="J23" s="23"/>
      <c r="K23" s="9">
        <v>0</v>
      </c>
    </row>
    <row r="24" spans="1:11" x14ac:dyDescent="0.25">
      <c r="A24" s="23"/>
      <c r="B24" s="23"/>
      <c r="C24" s="23"/>
      <c r="D24" s="23" t="s">
        <v>7</v>
      </c>
      <c r="E24" s="23"/>
      <c r="F24" s="23"/>
      <c r="G24" s="23"/>
      <c r="H24" s="23"/>
      <c r="I24" s="23"/>
      <c r="J24" s="23"/>
      <c r="K24" s="9">
        <v>0</v>
      </c>
    </row>
    <row r="25" spans="1:11" x14ac:dyDescent="0.25">
      <c r="A25" s="22" t="s">
        <v>8</v>
      </c>
      <c r="B25" s="22"/>
      <c r="C25" s="22"/>
      <c r="D25" s="22"/>
      <c r="E25" s="22"/>
      <c r="F25" s="22"/>
      <c r="G25" s="22"/>
      <c r="H25" s="22"/>
      <c r="I25" s="22"/>
      <c r="J25" s="22"/>
      <c r="K25" s="1">
        <f>SUM(K26:K30)</f>
        <v>370.5</v>
      </c>
    </row>
    <row r="26" spans="1:11" x14ac:dyDescent="0.25">
      <c r="A26" s="23"/>
      <c r="B26" s="23" t="s">
        <v>3</v>
      </c>
      <c r="C26" s="23"/>
      <c r="D26" s="23"/>
      <c r="E26" s="23"/>
      <c r="F26" s="23"/>
      <c r="G26" s="23"/>
      <c r="H26" s="23"/>
      <c r="I26" s="23"/>
      <c r="J26" s="23"/>
      <c r="K26" s="2"/>
    </row>
    <row r="27" spans="1:11" x14ac:dyDescent="0.25">
      <c r="A27" s="23"/>
      <c r="B27" s="23"/>
      <c r="C27" s="23"/>
      <c r="D27" s="23" t="s">
        <v>4</v>
      </c>
      <c r="E27" s="23"/>
      <c r="F27" s="23"/>
      <c r="G27" s="23"/>
      <c r="H27" s="23"/>
      <c r="I27" s="23"/>
      <c r="J27" s="23"/>
      <c r="K27" s="2">
        <v>0</v>
      </c>
    </row>
    <row r="28" spans="1:11" x14ac:dyDescent="0.25">
      <c r="A28" s="23"/>
      <c r="B28" s="23"/>
      <c r="C28" s="23"/>
      <c r="D28" s="23" t="s">
        <v>5</v>
      </c>
      <c r="E28" s="23"/>
      <c r="F28" s="23"/>
      <c r="G28" s="23"/>
      <c r="H28" s="23"/>
      <c r="I28" s="23"/>
      <c r="J28" s="23"/>
      <c r="K28" s="2">
        <v>103.5</v>
      </c>
    </row>
    <row r="29" spans="1:11" x14ac:dyDescent="0.25">
      <c r="A29" s="23"/>
      <c r="B29" s="23"/>
      <c r="C29" s="23"/>
      <c r="D29" s="23" t="s">
        <v>6</v>
      </c>
      <c r="E29" s="23"/>
      <c r="F29" s="23"/>
      <c r="G29" s="23"/>
      <c r="H29" s="23"/>
      <c r="I29" s="23"/>
      <c r="J29" s="23"/>
      <c r="K29" s="2">
        <v>187</v>
      </c>
    </row>
    <row r="30" spans="1:11" x14ac:dyDescent="0.25">
      <c r="A30" s="23"/>
      <c r="B30" s="23"/>
      <c r="C30" s="23"/>
      <c r="D30" s="23" t="s">
        <v>7</v>
      </c>
      <c r="E30" s="23"/>
      <c r="F30" s="23"/>
      <c r="G30" s="23"/>
      <c r="H30" s="23"/>
      <c r="I30" s="23"/>
      <c r="J30" s="23"/>
      <c r="K30" s="2">
        <v>80</v>
      </c>
    </row>
    <row r="31" spans="1:11" x14ac:dyDescent="0.25">
      <c r="A31" s="22" t="s">
        <v>9</v>
      </c>
      <c r="B31" s="22"/>
      <c r="C31" s="22"/>
      <c r="D31" s="22"/>
      <c r="E31" s="22"/>
      <c r="F31" s="22"/>
      <c r="G31" s="22"/>
      <c r="H31" s="22"/>
      <c r="I31" s="22"/>
      <c r="J31" s="22"/>
      <c r="K31" s="1">
        <f>SUM(K32:K37)</f>
        <v>53.906300000000002</v>
      </c>
    </row>
    <row r="32" spans="1:11" x14ac:dyDescent="0.25">
      <c r="A32" s="23"/>
      <c r="B32" s="23" t="s">
        <v>3</v>
      </c>
      <c r="C32" s="23"/>
      <c r="D32" s="23"/>
      <c r="E32" s="23"/>
      <c r="F32" s="23"/>
      <c r="G32" s="23"/>
      <c r="H32" s="23"/>
      <c r="I32" s="23"/>
      <c r="J32" s="23"/>
      <c r="K32" s="2"/>
    </row>
    <row r="33" spans="1:11" x14ac:dyDescent="0.25">
      <c r="A33" s="23"/>
      <c r="B33" s="23"/>
      <c r="C33" s="23"/>
      <c r="D33" s="23" t="s">
        <v>4</v>
      </c>
      <c r="E33" s="23"/>
      <c r="F33" s="23"/>
      <c r="G33" s="23"/>
      <c r="H33" s="23"/>
      <c r="I33" s="23"/>
      <c r="J33" s="23"/>
      <c r="K33" s="2">
        <v>0</v>
      </c>
    </row>
    <row r="34" spans="1:11" x14ac:dyDescent="0.25">
      <c r="A34" s="23"/>
      <c r="B34" s="23"/>
      <c r="C34" s="23"/>
      <c r="D34" s="23" t="s">
        <v>5</v>
      </c>
      <c r="E34" s="23"/>
      <c r="F34" s="23"/>
      <c r="G34" s="23"/>
      <c r="H34" s="23"/>
      <c r="I34" s="23"/>
      <c r="J34" s="23"/>
      <c r="K34" s="2">
        <v>6.4687999999999999</v>
      </c>
    </row>
    <row r="35" spans="1:11" x14ac:dyDescent="0.25">
      <c r="A35" s="23"/>
      <c r="B35" s="23"/>
      <c r="C35" s="23"/>
      <c r="D35" s="23" t="s">
        <v>6</v>
      </c>
      <c r="E35" s="23"/>
      <c r="F35" s="23"/>
      <c r="G35" s="23"/>
      <c r="H35" s="23"/>
      <c r="I35" s="23"/>
      <c r="J35" s="23"/>
      <c r="K35" s="2">
        <v>11.6875</v>
      </c>
    </row>
    <row r="36" spans="1:11" x14ac:dyDescent="0.25">
      <c r="A36" s="23"/>
      <c r="B36" s="23"/>
      <c r="C36" s="23"/>
      <c r="D36" s="23" t="s">
        <v>7</v>
      </c>
      <c r="E36" s="23"/>
      <c r="F36" s="23"/>
      <c r="G36" s="23"/>
      <c r="H36" s="23"/>
      <c r="I36" s="23"/>
      <c r="J36" s="23"/>
      <c r="K36" s="2">
        <v>5</v>
      </c>
    </row>
    <row r="37" spans="1:11" x14ac:dyDescent="0.25">
      <c r="A37" s="23"/>
      <c r="B37" s="23"/>
      <c r="C37" s="23"/>
      <c r="D37" s="23" t="s">
        <v>10</v>
      </c>
      <c r="E37" s="23"/>
      <c r="F37" s="23"/>
      <c r="G37" s="23"/>
      <c r="H37" s="23"/>
      <c r="I37" s="23"/>
      <c r="J37" s="23"/>
      <c r="K37" s="2">
        <v>30.75</v>
      </c>
    </row>
    <row r="38" spans="1:11" x14ac:dyDescent="0.25">
      <c r="A38" s="22" t="s">
        <v>11</v>
      </c>
      <c r="B38" s="22"/>
      <c r="C38" s="22"/>
      <c r="D38" s="22"/>
      <c r="E38" s="22"/>
      <c r="F38" s="22"/>
      <c r="G38" s="22"/>
      <c r="H38" s="22"/>
      <c r="I38" s="22"/>
      <c r="J38" s="22"/>
      <c r="K38" s="1">
        <f>SUM(K39:K44)</f>
        <v>8132441.8699999992</v>
      </c>
    </row>
    <row r="39" spans="1:11" x14ac:dyDescent="0.25">
      <c r="A39" s="23"/>
      <c r="B39" s="23" t="s">
        <v>3</v>
      </c>
      <c r="C39" s="23"/>
      <c r="D39" s="23"/>
      <c r="E39" s="23"/>
      <c r="F39" s="23"/>
      <c r="G39" s="23"/>
      <c r="H39" s="23"/>
      <c r="I39" s="23"/>
      <c r="J39" s="23"/>
      <c r="K39" s="1"/>
    </row>
    <row r="40" spans="1:11" x14ac:dyDescent="0.25">
      <c r="A40" s="23"/>
      <c r="B40" s="23"/>
      <c r="C40" s="23"/>
      <c r="D40" s="23" t="s">
        <v>4</v>
      </c>
      <c r="E40" s="23"/>
      <c r="F40" s="23"/>
      <c r="G40" s="23"/>
      <c r="H40" s="23"/>
      <c r="I40" s="23"/>
      <c r="J40" s="23"/>
      <c r="K40" s="2">
        <v>0</v>
      </c>
    </row>
    <row r="41" spans="1:11" x14ac:dyDescent="0.25">
      <c r="A41" s="23"/>
      <c r="B41" s="23"/>
      <c r="C41" s="23"/>
      <c r="D41" s="23" t="s">
        <v>5</v>
      </c>
      <c r="E41" s="23"/>
      <c r="F41" s="23"/>
      <c r="G41" s="23"/>
      <c r="H41" s="23"/>
      <c r="I41" s="23"/>
      <c r="J41" s="23"/>
      <c r="K41" s="2">
        <v>1128659.3999999999</v>
      </c>
    </row>
    <row r="42" spans="1:11" x14ac:dyDescent="0.25">
      <c r="A42" s="23"/>
      <c r="B42" s="23"/>
      <c r="C42" s="23"/>
      <c r="D42" s="23" t="s">
        <v>6</v>
      </c>
      <c r="E42" s="23"/>
      <c r="F42" s="23"/>
      <c r="G42" s="23"/>
      <c r="H42" s="23"/>
      <c r="I42" s="23"/>
      <c r="J42" s="23"/>
      <c r="K42" s="2">
        <v>2053803.25</v>
      </c>
    </row>
    <row r="43" spans="1:11" x14ac:dyDescent="0.25">
      <c r="A43" s="23"/>
      <c r="B43" s="23"/>
      <c r="C43" s="23"/>
      <c r="D43" s="23" t="s">
        <v>7</v>
      </c>
      <c r="E43" s="23"/>
      <c r="F43" s="23"/>
      <c r="G43" s="23"/>
      <c r="H43" s="23"/>
      <c r="I43" s="23"/>
      <c r="J43" s="23"/>
      <c r="K43" s="2">
        <v>876466.07000000007</v>
      </c>
    </row>
    <row r="44" spans="1:11" x14ac:dyDescent="0.25">
      <c r="A44" s="23"/>
      <c r="B44" s="23"/>
      <c r="C44" s="23"/>
      <c r="D44" s="23" t="s">
        <v>10</v>
      </c>
      <c r="E44" s="23"/>
      <c r="F44" s="23"/>
      <c r="G44" s="23"/>
      <c r="H44" s="23"/>
      <c r="I44" s="23"/>
      <c r="J44" s="23"/>
      <c r="K44" s="2">
        <v>4073513.1499999994</v>
      </c>
    </row>
    <row r="45" spans="1:11" x14ac:dyDescent="0.25">
      <c r="A45" s="22" t="s">
        <v>12</v>
      </c>
      <c r="B45" s="22"/>
      <c r="C45" s="22"/>
      <c r="D45" s="22"/>
      <c r="E45" s="22"/>
      <c r="F45" s="22"/>
      <c r="G45" s="22"/>
      <c r="H45" s="22"/>
      <c r="I45" s="22"/>
      <c r="J45" s="22"/>
      <c r="K45" s="1">
        <v>6842490.1899999995</v>
      </c>
    </row>
    <row r="46" spans="1:11" x14ac:dyDescent="0.25">
      <c r="A46" s="14"/>
      <c r="B46" s="23" t="s">
        <v>3</v>
      </c>
      <c r="C46" s="23"/>
      <c r="D46" s="23"/>
      <c r="E46" s="23"/>
      <c r="F46" s="23"/>
      <c r="G46" s="23"/>
      <c r="H46" s="23"/>
      <c r="I46" s="23"/>
      <c r="J46" s="23"/>
      <c r="K46" s="2"/>
    </row>
    <row r="47" spans="1:11" x14ac:dyDescent="0.25">
      <c r="A47" s="14"/>
      <c r="B47" s="14"/>
      <c r="C47" s="14"/>
      <c r="D47" s="23" t="s">
        <v>20</v>
      </c>
      <c r="E47" s="23"/>
      <c r="F47" s="23"/>
      <c r="G47" s="23"/>
      <c r="H47" s="23"/>
      <c r="I47" s="23"/>
      <c r="J47" s="23"/>
      <c r="K47" s="2">
        <v>1557171.81</v>
      </c>
    </row>
    <row r="48" spans="1:11" x14ac:dyDescent="0.25">
      <c r="A48" s="14"/>
      <c r="B48" s="14"/>
      <c r="C48" s="14"/>
      <c r="D48" s="23" t="s">
        <v>56</v>
      </c>
      <c r="E48" s="23"/>
      <c r="F48" s="23"/>
      <c r="G48" s="23"/>
      <c r="H48" s="23"/>
      <c r="I48" s="23"/>
      <c r="J48" s="23"/>
      <c r="K48" s="2">
        <v>517725.74</v>
      </c>
    </row>
    <row r="49" spans="1:11" x14ac:dyDescent="0.25">
      <c r="A49" s="14"/>
      <c r="B49" s="14"/>
      <c r="C49" s="14"/>
      <c r="D49" s="23" t="s">
        <v>13</v>
      </c>
      <c r="E49" s="23"/>
      <c r="F49" s="23"/>
      <c r="G49" s="23"/>
      <c r="H49" s="23"/>
      <c r="I49" s="23"/>
      <c r="J49" s="23"/>
      <c r="K49" s="2">
        <v>0</v>
      </c>
    </row>
    <row r="50" spans="1:11" x14ac:dyDescent="0.25">
      <c r="A50" s="14"/>
      <c r="B50" s="14"/>
      <c r="C50" s="14"/>
      <c r="D50" s="23" t="s">
        <v>14</v>
      </c>
      <c r="E50" s="23"/>
      <c r="F50" s="23"/>
      <c r="G50" s="23"/>
      <c r="H50" s="23"/>
      <c r="I50" s="23"/>
      <c r="J50" s="23"/>
      <c r="K50" s="2">
        <v>0</v>
      </c>
    </row>
    <row r="51" spans="1:11" x14ac:dyDescent="0.25">
      <c r="A51" s="14"/>
      <c r="B51" s="14"/>
      <c r="C51" s="14"/>
      <c r="D51" s="23" t="s">
        <v>55</v>
      </c>
      <c r="E51" s="23"/>
      <c r="F51" s="23"/>
      <c r="G51" s="23"/>
      <c r="H51" s="23"/>
      <c r="I51" s="23"/>
      <c r="J51" s="23"/>
      <c r="K51" s="2">
        <v>23890.75</v>
      </c>
    </row>
    <row r="52" spans="1:11" x14ac:dyDescent="0.25">
      <c r="A52" s="14"/>
      <c r="B52" s="14"/>
      <c r="C52" s="14"/>
      <c r="D52" s="23" t="s">
        <v>52</v>
      </c>
      <c r="E52" s="23"/>
      <c r="F52" s="23"/>
      <c r="G52" s="23"/>
      <c r="H52" s="23"/>
      <c r="I52" s="23"/>
      <c r="J52" s="23"/>
      <c r="K52" s="2">
        <v>0</v>
      </c>
    </row>
    <row r="53" spans="1:11" x14ac:dyDescent="0.25">
      <c r="A53" s="14"/>
      <c r="B53" s="14"/>
      <c r="C53" s="14"/>
      <c r="D53" s="23" t="s">
        <v>15</v>
      </c>
      <c r="E53" s="23"/>
      <c r="F53" s="23"/>
      <c r="G53" s="23"/>
      <c r="H53" s="23"/>
      <c r="I53" s="23"/>
      <c r="J53" s="23"/>
      <c r="K53" s="2">
        <v>968961.34</v>
      </c>
    </row>
    <row r="54" spans="1:11" x14ac:dyDescent="0.25">
      <c r="A54" s="14"/>
      <c r="B54" s="14"/>
      <c r="C54" s="14"/>
      <c r="D54" s="23" t="s">
        <v>39</v>
      </c>
      <c r="E54" s="23"/>
      <c r="F54" s="23"/>
      <c r="G54" s="23"/>
      <c r="H54" s="23"/>
      <c r="I54" s="23"/>
      <c r="J54" s="23"/>
      <c r="K54" s="2">
        <v>17697</v>
      </c>
    </row>
    <row r="55" spans="1:11" x14ac:dyDescent="0.25">
      <c r="A55" s="14"/>
      <c r="B55" s="14"/>
      <c r="C55" s="14"/>
      <c r="D55" s="23" t="s">
        <v>36</v>
      </c>
      <c r="E55" s="23"/>
      <c r="F55" s="23"/>
      <c r="G55" s="23"/>
      <c r="H55" s="23"/>
      <c r="I55" s="23"/>
      <c r="J55" s="23"/>
      <c r="K55" s="2">
        <v>644745.96</v>
      </c>
    </row>
    <row r="56" spans="1:11" x14ac:dyDescent="0.25">
      <c r="A56" s="14"/>
      <c r="B56" s="14"/>
      <c r="C56" s="14"/>
      <c r="D56" s="23" t="s">
        <v>37</v>
      </c>
      <c r="E56" s="23"/>
      <c r="F56" s="23"/>
      <c r="G56" s="23"/>
      <c r="H56" s="23"/>
      <c r="I56" s="23"/>
      <c r="J56" s="23"/>
      <c r="K56" s="2">
        <v>0</v>
      </c>
    </row>
    <row r="57" spans="1:11" x14ac:dyDescent="0.25">
      <c r="A57" s="14"/>
      <c r="B57" s="14"/>
      <c r="C57" s="14"/>
      <c r="D57" s="23" t="s">
        <v>40</v>
      </c>
      <c r="E57" s="23"/>
      <c r="F57" s="23"/>
      <c r="G57" s="23"/>
      <c r="H57" s="23"/>
      <c r="I57" s="23"/>
      <c r="J57" s="23"/>
      <c r="K57" s="2">
        <v>117960</v>
      </c>
    </row>
    <row r="58" spans="1:11" x14ac:dyDescent="0.25">
      <c r="A58" s="14"/>
      <c r="B58" s="14"/>
      <c r="C58" s="14"/>
      <c r="D58" s="23" t="s">
        <v>34</v>
      </c>
      <c r="E58" s="23"/>
      <c r="F58" s="23"/>
      <c r="G58" s="23"/>
      <c r="H58" s="23"/>
      <c r="I58" s="23"/>
      <c r="J58" s="23"/>
      <c r="K58" s="2">
        <v>467636.29</v>
      </c>
    </row>
    <row r="59" spans="1:11" x14ac:dyDescent="0.25">
      <c r="A59" s="14"/>
      <c r="B59" s="14"/>
      <c r="C59" s="14"/>
      <c r="D59" s="23" t="s">
        <v>35</v>
      </c>
      <c r="E59" s="23"/>
      <c r="F59" s="23"/>
      <c r="G59" s="23"/>
      <c r="H59" s="23"/>
      <c r="I59" s="23"/>
      <c r="J59" s="23"/>
      <c r="K59" s="2">
        <v>226831.3</v>
      </c>
    </row>
    <row r="60" spans="1:11" x14ac:dyDescent="0.25">
      <c r="A60" s="14"/>
      <c r="B60" s="14"/>
      <c r="C60" s="14"/>
      <c r="D60" s="23" t="s">
        <v>16</v>
      </c>
      <c r="E60" s="23"/>
      <c r="F60" s="23"/>
      <c r="G60" s="23"/>
      <c r="H60" s="23"/>
      <c r="I60" s="23"/>
      <c r="J60" s="23"/>
      <c r="K60" s="2">
        <v>92024.4</v>
      </c>
    </row>
    <row r="61" spans="1:11" x14ac:dyDescent="0.25">
      <c r="A61" s="14"/>
      <c r="B61" s="14"/>
      <c r="C61" s="14"/>
      <c r="D61" s="23" t="s">
        <v>17</v>
      </c>
      <c r="E61" s="23"/>
      <c r="F61" s="23"/>
      <c r="G61" s="23"/>
      <c r="H61" s="23"/>
      <c r="I61" s="23"/>
      <c r="J61" s="23"/>
      <c r="K61" s="2">
        <v>1522098.21</v>
      </c>
    </row>
    <row r="62" spans="1:11" x14ac:dyDescent="0.25">
      <c r="A62" s="14"/>
      <c r="B62" s="14"/>
      <c r="C62" s="14"/>
      <c r="D62" s="23" t="s">
        <v>18</v>
      </c>
      <c r="E62" s="23"/>
      <c r="F62" s="23"/>
      <c r="G62" s="23"/>
      <c r="H62" s="23"/>
      <c r="I62" s="23"/>
      <c r="J62" s="23"/>
      <c r="K62" s="2">
        <v>11945.48</v>
      </c>
    </row>
    <row r="63" spans="1:11" x14ac:dyDescent="0.25">
      <c r="A63" s="14"/>
      <c r="B63" s="14"/>
      <c r="C63" s="14"/>
      <c r="D63" s="23" t="s">
        <v>19</v>
      </c>
      <c r="E63" s="23"/>
      <c r="F63" s="23"/>
      <c r="G63" s="23"/>
      <c r="H63" s="23"/>
      <c r="I63" s="23"/>
      <c r="J63" s="23"/>
      <c r="K63" s="2">
        <v>49994.04</v>
      </c>
    </row>
    <row r="64" spans="1:11" x14ac:dyDescent="0.25">
      <c r="A64" s="14"/>
      <c r="B64" s="14"/>
      <c r="C64" s="14"/>
      <c r="D64" s="23" t="s">
        <v>28</v>
      </c>
      <c r="E64" s="23"/>
      <c r="F64" s="23"/>
      <c r="G64" s="23"/>
      <c r="H64" s="23"/>
      <c r="I64" s="23"/>
      <c r="J64" s="23"/>
      <c r="K64" s="2">
        <v>0</v>
      </c>
    </row>
    <row r="65" spans="1:11" x14ac:dyDescent="0.25">
      <c r="A65" s="14"/>
      <c r="B65" s="14"/>
      <c r="C65" s="14"/>
      <c r="D65" s="23" t="s">
        <v>49</v>
      </c>
      <c r="E65" s="23"/>
      <c r="F65" s="23"/>
      <c r="G65" s="23"/>
      <c r="H65" s="23"/>
      <c r="I65" s="23"/>
      <c r="J65" s="23"/>
      <c r="K65" s="2">
        <v>119424</v>
      </c>
    </row>
    <row r="66" spans="1:11" x14ac:dyDescent="0.25">
      <c r="A66" s="14"/>
      <c r="B66" s="14"/>
      <c r="C66" s="14"/>
      <c r="D66" s="23" t="s">
        <v>21</v>
      </c>
      <c r="E66" s="23"/>
      <c r="F66" s="23"/>
      <c r="G66" s="23"/>
      <c r="H66" s="23"/>
      <c r="I66" s="23"/>
      <c r="J66" s="23"/>
      <c r="K66" s="2"/>
    </row>
    <row r="67" spans="1:11" x14ac:dyDescent="0.25">
      <c r="A67" s="14"/>
      <c r="B67" s="14"/>
      <c r="C67" s="14"/>
      <c r="D67" s="23" t="s">
        <v>32</v>
      </c>
      <c r="E67" s="23"/>
      <c r="F67" s="23"/>
      <c r="G67" s="23"/>
      <c r="H67" s="23"/>
      <c r="I67" s="23"/>
      <c r="J67" s="23"/>
      <c r="K67" s="2">
        <v>487792.93</v>
      </c>
    </row>
    <row r="68" spans="1:11" x14ac:dyDescent="0.25">
      <c r="A68" s="14"/>
      <c r="B68" s="14"/>
      <c r="C68" s="14"/>
      <c r="D68" s="23" t="s">
        <v>33</v>
      </c>
      <c r="E68" s="23"/>
      <c r="F68" s="23"/>
      <c r="G68" s="23"/>
      <c r="H68" s="23"/>
      <c r="I68" s="23"/>
      <c r="J68" s="23"/>
      <c r="K68" s="2">
        <v>0</v>
      </c>
    </row>
    <row r="69" spans="1:11" x14ac:dyDescent="0.25">
      <c r="A69" s="14"/>
      <c r="B69" s="14"/>
      <c r="C69" s="14"/>
      <c r="D69" s="23" t="s">
        <v>29</v>
      </c>
      <c r="E69" s="23"/>
      <c r="F69" s="23"/>
      <c r="G69" s="23"/>
      <c r="H69" s="23"/>
      <c r="I69" s="23"/>
      <c r="J69" s="23"/>
      <c r="K69" s="2">
        <v>0</v>
      </c>
    </row>
    <row r="70" spans="1:11" x14ac:dyDescent="0.25">
      <c r="A70" s="14"/>
      <c r="B70" s="14"/>
      <c r="C70" s="14"/>
      <c r="D70" s="23" t="s">
        <v>30</v>
      </c>
      <c r="E70" s="23"/>
      <c r="F70" s="23"/>
      <c r="G70" s="23"/>
      <c r="H70" s="23"/>
      <c r="I70" s="23"/>
      <c r="J70" s="23"/>
      <c r="K70" s="2">
        <v>0</v>
      </c>
    </row>
    <row r="71" spans="1:11" x14ac:dyDescent="0.25">
      <c r="A71" s="14"/>
      <c r="B71" s="14"/>
      <c r="C71" s="14"/>
      <c r="D71" s="23" t="s">
        <v>31</v>
      </c>
      <c r="E71" s="23"/>
      <c r="F71" s="23"/>
      <c r="G71" s="23"/>
      <c r="H71" s="23"/>
      <c r="I71" s="23"/>
      <c r="J71" s="23"/>
      <c r="K71" s="2">
        <v>0</v>
      </c>
    </row>
    <row r="72" spans="1:11" x14ac:dyDescent="0.25">
      <c r="A72" s="14"/>
      <c r="B72" s="14"/>
      <c r="C72" s="14"/>
      <c r="D72" s="23" t="s">
        <v>26</v>
      </c>
      <c r="E72" s="23"/>
      <c r="F72" s="23"/>
      <c r="G72" s="23"/>
      <c r="H72" s="23"/>
      <c r="I72" s="23"/>
      <c r="J72" s="23"/>
      <c r="K72" s="2">
        <v>0</v>
      </c>
    </row>
    <row r="73" spans="1:11" x14ac:dyDescent="0.25">
      <c r="A73" s="14"/>
      <c r="B73" s="14"/>
      <c r="C73" s="14"/>
      <c r="D73" s="23" t="s">
        <v>27</v>
      </c>
      <c r="E73" s="23"/>
      <c r="F73" s="23"/>
      <c r="G73" s="23"/>
      <c r="H73" s="23"/>
      <c r="I73" s="23"/>
      <c r="J73" s="23"/>
      <c r="K73" s="2">
        <v>0</v>
      </c>
    </row>
    <row r="74" spans="1:11" x14ac:dyDescent="0.25">
      <c r="A74" s="14"/>
      <c r="B74" s="14"/>
      <c r="C74" s="14"/>
      <c r="D74" s="23" t="s">
        <v>51</v>
      </c>
      <c r="E74" s="23"/>
      <c r="F74" s="23"/>
      <c r="G74" s="23"/>
      <c r="H74" s="23"/>
      <c r="I74" s="23"/>
      <c r="J74" s="23"/>
      <c r="K74" s="2">
        <v>0</v>
      </c>
    </row>
    <row r="75" spans="1:11" x14ac:dyDescent="0.25">
      <c r="A75" s="14"/>
      <c r="B75" s="14"/>
      <c r="C75" s="14"/>
      <c r="D75" s="23" t="s">
        <v>38</v>
      </c>
      <c r="E75" s="23"/>
      <c r="F75" s="23"/>
      <c r="G75" s="23"/>
      <c r="H75" s="23"/>
      <c r="I75" s="23"/>
      <c r="J75" s="23"/>
      <c r="K75" s="2">
        <v>16590.939999999999</v>
      </c>
    </row>
    <row r="76" spans="1:11" x14ac:dyDescent="0.25">
      <c r="A76" s="14"/>
      <c r="B76" s="14"/>
      <c r="C76" s="14"/>
      <c r="D76" s="23" t="s">
        <v>41</v>
      </c>
      <c r="E76" s="23"/>
      <c r="F76" s="23"/>
      <c r="G76" s="23"/>
      <c r="H76" s="23"/>
      <c r="I76" s="23"/>
      <c r="J76" s="23"/>
      <c r="K76" s="2">
        <v>0</v>
      </c>
    </row>
    <row r="77" spans="1:11" x14ac:dyDescent="0.25">
      <c r="A77" s="14"/>
      <c r="B77" s="14"/>
      <c r="C77" s="14"/>
      <c r="D77" s="23" t="s">
        <v>42</v>
      </c>
      <c r="E77" s="23"/>
      <c r="F77" s="23"/>
      <c r="G77" s="23"/>
      <c r="H77" s="23"/>
      <c r="I77" s="23"/>
      <c r="J77" s="23"/>
      <c r="K77" s="2">
        <v>0</v>
      </c>
    </row>
    <row r="78" spans="1:11" x14ac:dyDescent="0.25">
      <c r="A78" s="14"/>
      <c r="B78" s="14"/>
      <c r="C78" s="14"/>
      <c r="D78" s="23" t="s">
        <v>53</v>
      </c>
      <c r="E78" s="23"/>
      <c r="F78" s="23"/>
      <c r="G78" s="23"/>
      <c r="H78" s="23"/>
      <c r="I78" s="23"/>
      <c r="J78" s="23"/>
      <c r="K78" s="2">
        <v>0</v>
      </c>
    </row>
    <row r="79" spans="1:11" x14ac:dyDescent="0.25">
      <c r="A79" s="14"/>
      <c r="B79" s="14"/>
      <c r="C79" s="14"/>
      <c r="D79" s="23" t="s">
        <v>43</v>
      </c>
      <c r="E79" s="23"/>
      <c r="F79" s="23"/>
      <c r="G79" s="23"/>
      <c r="H79" s="23"/>
      <c r="I79" s="23"/>
      <c r="J79" s="23"/>
      <c r="K79" s="2">
        <v>0</v>
      </c>
    </row>
    <row r="80" spans="1:11" x14ac:dyDescent="0.25">
      <c r="A80" s="14"/>
      <c r="B80" s="14"/>
      <c r="C80" s="14"/>
      <c r="D80" s="25" t="s">
        <v>54</v>
      </c>
      <c r="E80" s="26"/>
      <c r="F80" s="26"/>
      <c r="G80" s="26"/>
      <c r="H80" s="26"/>
      <c r="I80" s="26"/>
      <c r="J80" s="27"/>
      <c r="K80" s="2">
        <v>0</v>
      </c>
    </row>
    <row r="81" spans="1:11" x14ac:dyDescent="0.25">
      <c r="A81" s="14"/>
      <c r="B81" s="14"/>
      <c r="C81" s="14"/>
      <c r="D81" s="28" t="s">
        <v>57</v>
      </c>
      <c r="E81" s="28"/>
      <c r="F81" s="28"/>
      <c r="G81" s="28"/>
      <c r="H81" s="28"/>
      <c r="I81" s="28"/>
      <c r="J81" s="28"/>
      <c r="K81" s="2">
        <v>0</v>
      </c>
    </row>
    <row r="82" spans="1:11" x14ac:dyDescent="0.25">
      <c r="A82" s="14"/>
      <c r="B82" s="14"/>
      <c r="C82" s="14"/>
      <c r="D82" s="28" t="s">
        <v>58</v>
      </c>
      <c r="E82" s="28"/>
      <c r="F82" s="28"/>
      <c r="G82" s="28"/>
      <c r="H82" s="28"/>
      <c r="I82" s="28"/>
      <c r="J82" s="28"/>
      <c r="K82" s="2">
        <f>K45-SUM(K46:K81)</f>
        <v>0</v>
      </c>
    </row>
    <row r="83" spans="1:11" x14ac:dyDescent="0.25">
      <c r="A83" s="22" t="s">
        <v>22</v>
      </c>
      <c r="B83" s="22"/>
      <c r="C83" s="22"/>
      <c r="D83" s="22"/>
      <c r="E83" s="22"/>
      <c r="F83" s="22"/>
      <c r="G83" s="22"/>
      <c r="H83" s="22"/>
      <c r="I83" s="22"/>
      <c r="J83" s="22"/>
      <c r="K83" s="1">
        <f>K38+K45</f>
        <v>14974932.059999999</v>
      </c>
    </row>
    <row r="86" spans="1:11" x14ac:dyDescent="0.25">
      <c r="B86" s="12" t="s">
        <v>25</v>
      </c>
      <c r="D86" s="24"/>
      <c r="E86" s="24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</sheetData>
  <mergeCells count="92">
    <mergeCell ref="A83:J83"/>
    <mergeCell ref="D86:E86"/>
    <mergeCell ref="D77:J77"/>
    <mergeCell ref="D78:J78"/>
    <mergeCell ref="D79:J79"/>
    <mergeCell ref="D80:J80"/>
    <mergeCell ref="D81:J81"/>
    <mergeCell ref="D82:J82"/>
    <mergeCell ref="D76:J76"/>
    <mergeCell ref="D65:J65"/>
    <mergeCell ref="D66:J66"/>
    <mergeCell ref="D67:J67"/>
    <mergeCell ref="D68:J68"/>
    <mergeCell ref="D69:J69"/>
    <mergeCell ref="D70:J70"/>
    <mergeCell ref="D71:J71"/>
    <mergeCell ref="D72:J72"/>
    <mergeCell ref="D73:J73"/>
    <mergeCell ref="D74:J74"/>
    <mergeCell ref="D75:J75"/>
    <mergeCell ref="D64:J64"/>
    <mergeCell ref="D53:J53"/>
    <mergeCell ref="D54:J54"/>
    <mergeCell ref="D55:J55"/>
    <mergeCell ref="D56:J56"/>
    <mergeCell ref="D57:J57"/>
    <mergeCell ref="D58:J58"/>
    <mergeCell ref="D59:J59"/>
    <mergeCell ref="D60:J60"/>
    <mergeCell ref="D61:J61"/>
    <mergeCell ref="D62:J62"/>
    <mergeCell ref="D63:J63"/>
    <mergeCell ref="D52:J52"/>
    <mergeCell ref="D42:J42"/>
    <mergeCell ref="D43:J43"/>
    <mergeCell ref="D44:J44"/>
    <mergeCell ref="A45:C45"/>
    <mergeCell ref="D45:J45"/>
    <mergeCell ref="B46:C46"/>
    <mergeCell ref="D46:J46"/>
    <mergeCell ref="D47:J47"/>
    <mergeCell ref="D48:J48"/>
    <mergeCell ref="D49:J49"/>
    <mergeCell ref="D50:J50"/>
    <mergeCell ref="D51:J51"/>
    <mergeCell ref="A38:C38"/>
    <mergeCell ref="D38:J38"/>
    <mergeCell ref="A39:A44"/>
    <mergeCell ref="B39:C39"/>
    <mergeCell ref="D39:J39"/>
    <mergeCell ref="B40:C44"/>
    <mergeCell ref="D40:J40"/>
    <mergeCell ref="D41:J41"/>
    <mergeCell ref="A31:C31"/>
    <mergeCell ref="D31:J31"/>
    <mergeCell ref="A32:A37"/>
    <mergeCell ref="B32:C32"/>
    <mergeCell ref="D32:J32"/>
    <mergeCell ref="B33:C37"/>
    <mergeCell ref="D33:J33"/>
    <mergeCell ref="D34:J34"/>
    <mergeCell ref="D35:J35"/>
    <mergeCell ref="D36:J36"/>
    <mergeCell ref="D37:J37"/>
    <mergeCell ref="A25:C25"/>
    <mergeCell ref="D25:J25"/>
    <mergeCell ref="A26:A30"/>
    <mergeCell ref="B26:C26"/>
    <mergeCell ref="D26:J26"/>
    <mergeCell ref="B27:C30"/>
    <mergeCell ref="D27:J27"/>
    <mergeCell ref="D28:J28"/>
    <mergeCell ref="D29:J29"/>
    <mergeCell ref="D30:J30"/>
    <mergeCell ref="A16:K16"/>
    <mergeCell ref="A19:C19"/>
    <mergeCell ref="D19:J19"/>
    <mergeCell ref="A20:A24"/>
    <mergeCell ref="B20:C20"/>
    <mergeCell ref="D20:J20"/>
    <mergeCell ref="B21:C24"/>
    <mergeCell ref="D21:J21"/>
    <mergeCell ref="D22:J22"/>
    <mergeCell ref="D23:J23"/>
    <mergeCell ref="D24:J24"/>
    <mergeCell ref="B6:C6"/>
    <mergeCell ref="I6:J6"/>
    <mergeCell ref="A2:E2"/>
    <mergeCell ref="H2:K2"/>
    <mergeCell ref="H3:K4"/>
    <mergeCell ref="B5:C5"/>
    <mergeCell ref="I5:J5"/>
  </mergeCells>
  <pageMargins left="0.39370078740157477" right="0.39370078740157477" top="0.39370078740157477" bottom="0.39370078740157477" header="0" footer="0"/>
  <pageSetup paperSize="9" fitToHeight="0" pageOrder="overThenDown" orientation="portrait" r:id="rId1"/>
  <headerFooter alignWithMargins="0">
    <oddFooter>&amp;R&amp;5Документ сформирован информационной системой «Фаворит» © г.Астана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4"/>
  <sheetViews>
    <sheetView zoomScaleNormal="100" workbookViewId="0">
      <selection sqref="A1:XFD1048576"/>
    </sheetView>
  </sheetViews>
  <sheetFormatPr defaultRowHeight="10" x14ac:dyDescent="0.2"/>
  <cols>
    <col min="2" max="2" width="38.33203125" customWidth="1"/>
    <col min="5" max="5" width="13.5546875" customWidth="1"/>
    <col min="7" max="9" width="13.5546875" customWidth="1"/>
    <col min="11" max="11" width="13.5546875" customWidth="1"/>
    <col min="13" max="13" width="13.5546875" customWidth="1"/>
    <col min="15" max="15" width="13.5546875" customWidth="1"/>
    <col min="17" max="17" width="13.5546875" customWidth="1"/>
    <col min="19" max="19" width="13.5546875" customWidth="1"/>
    <col min="21" max="21" width="13.5546875" customWidth="1"/>
    <col min="23" max="23" width="13.5546875" customWidth="1"/>
    <col min="25" max="25" width="13.5546875" customWidth="1"/>
    <col min="27" max="27" width="13.5546875" customWidth="1"/>
    <col min="29" max="29" width="13.5546875" customWidth="1"/>
    <col min="31" max="34" width="13.5546875" customWidth="1"/>
    <col min="35" max="35" width="16.33203125" customWidth="1"/>
    <col min="36" max="37" width="13.5546875" customWidth="1"/>
    <col min="38" max="42" width="16.33203125" customWidth="1"/>
    <col min="43" max="43" width="13.5546875" customWidth="1"/>
    <col min="45" max="45" width="13.5546875" customWidth="1"/>
    <col min="47" max="47" width="13.5546875" customWidth="1"/>
    <col min="49" max="49" width="13.5546875" customWidth="1"/>
    <col min="51" max="51" width="13.5546875" customWidth="1"/>
    <col min="53" max="53" width="13.5546875" customWidth="1"/>
    <col min="55" max="55" width="13.5546875" customWidth="1"/>
    <col min="57" max="57" width="13.5546875" customWidth="1"/>
    <col min="59" max="59" width="13.5546875" customWidth="1"/>
    <col min="61" max="64" width="13.5546875" customWidth="1"/>
    <col min="65" max="65" width="16.33203125" customWidth="1"/>
    <col min="66" max="66" width="13.5546875" customWidth="1"/>
    <col min="67" max="71" width="16.33203125" customWidth="1"/>
  </cols>
  <sheetData>
    <row r="1" spans="1:71" s="30" customFormat="1" ht="15.5" x14ac:dyDescent="0.35">
      <c r="A1" s="29"/>
      <c r="B1" s="29"/>
      <c r="D1" s="31"/>
      <c r="E1" s="32"/>
      <c r="F1" s="33"/>
      <c r="G1" s="33"/>
      <c r="H1" s="31"/>
      <c r="I1" s="31"/>
      <c r="J1" s="31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71" s="40" customFormat="1" ht="15" x14ac:dyDescent="0.3">
      <c r="A2" s="34"/>
      <c r="B2" s="35" t="s">
        <v>65</v>
      </c>
      <c r="C2" s="34"/>
      <c r="D2" s="36"/>
      <c r="E2" s="36"/>
      <c r="F2" s="37"/>
      <c r="G2" s="38"/>
      <c r="H2" s="37"/>
      <c r="I2" s="34"/>
      <c r="J2" s="36"/>
      <c r="K2" s="34"/>
      <c r="L2" s="34"/>
      <c r="M2" s="34"/>
      <c r="N2" s="39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71" s="40" customFormat="1" ht="15" x14ac:dyDescent="0.3">
      <c r="A3" s="41"/>
      <c r="B3" s="35" t="s">
        <v>66</v>
      </c>
      <c r="C3" s="41"/>
      <c r="D3" s="41"/>
      <c r="E3" s="37"/>
      <c r="F3" s="38"/>
      <c r="G3" s="34"/>
      <c r="H3" s="34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Q3" s="42"/>
      <c r="AR3" s="42"/>
      <c r="AS3" s="42"/>
      <c r="AU3" s="42"/>
      <c r="AW3" s="42"/>
      <c r="AY3" s="42"/>
      <c r="BA3" s="42"/>
      <c r="BC3" s="42"/>
      <c r="BE3" s="42"/>
      <c r="BG3" s="42"/>
    </row>
    <row r="4" spans="1:71" s="40" customFormat="1" ht="15.5" thickBot="1" x14ac:dyDescent="0.35">
      <c r="A4" s="41"/>
      <c r="B4" s="35"/>
      <c r="C4" s="41"/>
      <c r="D4" s="41"/>
      <c r="E4" s="37"/>
      <c r="F4" s="38"/>
      <c r="G4" s="34"/>
      <c r="H4" s="34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Q4" s="42"/>
      <c r="AR4" s="42"/>
      <c r="AS4" s="42"/>
      <c r="AU4" s="42"/>
      <c r="AW4" s="42"/>
      <c r="AY4" s="42"/>
      <c r="BA4" s="42"/>
      <c r="BC4" s="42"/>
      <c r="BE4" s="42"/>
      <c r="BG4" s="42"/>
    </row>
    <row r="5" spans="1:71" s="43" customFormat="1" ht="12" hidden="1" thickBot="1" x14ac:dyDescent="0.25">
      <c r="B5" s="44"/>
      <c r="C5" s="45" t="s">
        <v>67</v>
      </c>
      <c r="D5" s="45"/>
      <c r="E5" s="45"/>
      <c r="F5" s="45"/>
      <c r="G5" s="45"/>
      <c r="H5" s="45"/>
      <c r="I5" s="43" t="s">
        <v>68</v>
      </c>
      <c r="J5" s="45" t="s">
        <v>69</v>
      </c>
      <c r="K5" s="45"/>
      <c r="L5" s="45" t="s">
        <v>70</v>
      </c>
      <c r="M5" s="45"/>
      <c r="N5" s="45" t="s">
        <v>71</v>
      </c>
      <c r="O5" s="45"/>
      <c r="P5" s="45" t="s">
        <v>72</v>
      </c>
      <c r="Q5" s="45"/>
      <c r="R5" s="45" t="s">
        <v>73</v>
      </c>
      <c r="S5" s="45"/>
      <c r="T5" s="45" t="s">
        <v>74</v>
      </c>
      <c r="U5" s="45"/>
      <c r="V5" s="45" t="s">
        <v>75</v>
      </c>
      <c r="W5" s="45"/>
      <c r="X5" s="45" t="s">
        <v>76</v>
      </c>
      <c r="Y5" s="45"/>
      <c r="Z5" s="45" t="s">
        <v>77</v>
      </c>
      <c r="AA5" s="45"/>
      <c r="AB5" s="45" t="s">
        <v>78</v>
      </c>
      <c r="AC5" s="45"/>
      <c r="AD5" s="45" t="s">
        <v>79</v>
      </c>
      <c r="AE5" s="45"/>
      <c r="AF5" s="43" t="s">
        <v>80</v>
      </c>
      <c r="AG5" s="43" t="s">
        <v>81</v>
      </c>
      <c r="AQ5" s="46" t="s">
        <v>67</v>
      </c>
      <c r="AR5" s="46"/>
      <c r="AS5" s="46"/>
      <c r="AT5" s="45" t="s">
        <v>82</v>
      </c>
      <c r="AU5" s="45"/>
      <c r="AV5" s="45" t="s">
        <v>83</v>
      </c>
      <c r="AW5" s="45"/>
      <c r="AX5" s="45" t="s">
        <v>84</v>
      </c>
      <c r="AY5" s="45"/>
      <c r="AZ5" s="45" t="s">
        <v>85</v>
      </c>
      <c r="BA5" s="45"/>
      <c r="BB5" s="45" t="s">
        <v>86</v>
      </c>
      <c r="BC5" s="45"/>
      <c r="BD5" s="45" t="s">
        <v>87</v>
      </c>
      <c r="BE5" s="45"/>
      <c r="BF5" s="45" t="s">
        <v>88</v>
      </c>
      <c r="BG5" s="45"/>
      <c r="BH5" s="45" t="s">
        <v>89</v>
      </c>
      <c r="BI5" s="45"/>
      <c r="BJ5" s="43" t="s">
        <v>68</v>
      </c>
      <c r="BK5" s="43" t="s">
        <v>90</v>
      </c>
    </row>
    <row r="6" spans="1:71" s="55" customFormat="1" ht="12" thickBot="1" x14ac:dyDescent="0.3">
      <c r="A6" s="47" t="s">
        <v>91</v>
      </c>
      <c r="B6" s="48" t="s">
        <v>92</v>
      </c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1"/>
      <c r="AQ6" s="52"/>
      <c r="AR6" s="52"/>
      <c r="AS6" s="52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4"/>
    </row>
    <row r="7" spans="1:71" s="82" customFormat="1" ht="11.5" x14ac:dyDescent="0.2">
      <c r="A7" s="56"/>
      <c r="B7" s="57"/>
      <c r="C7" s="58" t="s">
        <v>93</v>
      </c>
      <c r="D7" s="59" t="s">
        <v>94</v>
      </c>
      <c r="E7" s="59" t="s">
        <v>95</v>
      </c>
      <c r="F7" s="60" t="s">
        <v>96</v>
      </c>
      <c r="G7" s="58"/>
      <c r="H7" s="59" t="s">
        <v>97</v>
      </c>
      <c r="I7" s="59" t="s">
        <v>98</v>
      </c>
      <c r="J7" s="60" t="s">
        <v>99</v>
      </c>
      <c r="K7" s="58"/>
      <c r="L7" s="60" t="s">
        <v>100</v>
      </c>
      <c r="M7" s="58"/>
      <c r="N7" s="61" t="s">
        <v>101</v>
      </c>
      <c r="O7" s="62"/>
      <c r="P7" s="62"/>
      <c r="Q7" s="63"/>
      <c r="R7" s="60" t="s">
        <v>102</v>
      </c>
      <c r="S7" s="64"/>
      <c r="T7" s="60" t="s">
        <v>103</v>
      </c>
      <c r="U7" s="58"/>
      <c r="V7" s="65" t="s">
        <v>104</v>
      </c>
      <c r="W7" s="66"/>
      <c r="X7" s="60" t="s">
        <v>105</v>
      </c>
      <c r="Y7" s="58"/>
      <c r="Z7" s="60" t="s">
        <v>106</v>
      </c>
      <c r="AA7" s="58"/>
      <c r="AB7" s="60" t="s">
        <v>107</v>
      </c>
      <c r="AC7" s="58"/>
      <c r="AD7" s="60" t="s">
        <v>108</v>
      </c>
      <c r="AE7" s="58"/>
      <c r="AF7" s="59" t="s">
        <v>109</v>
      </c>
      <c r="AG7" s="67" t="s">
        <v>110</v>
      </c>
      <c r="AH7" s="68" t="s">
        <v>111</v>
      </c>
      <c r="AI7" s="59" t="s">
        <v>112</v>
      </c>
      <c r="AJ7" s="60" t="s">
        <v>113</v>
      </c>
      <c r="AK7" s="60" t="s">
        <v>114</v>
      </c>
      <c r="AL7" s="69" t="s">
        <v>115</v>
      </c>
      <c r="AM7" s="70" t="s">
        <v>116</v>
      </c>
      <c r="AN7" s="70" t="s">
        <v>117</v>
      </c>
      <c r="AO7" s="71" t="s">
        <v>118</v>
      </c>
      <c r="AP7" s="72" t="s">
        <v>119</v>
      </c>
      <c r="AQ7" s="73"/>
      <c r="AR7" s="74"/>
      <c r="AS7" s="74"/>
      <c r="AT7" s="75" t="s">
        <v>120</v>
      </c>
      <c r="AU7" s="75"/>
      <c r="AV7" s="75"/>
      <c r="AW7" s="75"/>
      <c r="AX7" s="75"/>
      <c r="AY7" s="75"/>
      <c r="AZ7" s="75"/>
      <c r="BA7" s="75"/>
      <c r="BB7" s="76" t="s">
        <v>121</v>
      </c>
      <c r="BC7" s="75"/>
      <c r="BD7" s="75"/>
      <c r="BE7" s="75"/>
      <c r="BF7" s="75"/>
      <c r="BG7" s="75"/>
      <c r="BH7" s="76" t="s">
        <v>122</v>
      </c>
      <c r="BI7" s="75"/>
      <c r="BJ7" s="76" t="s">
        <v>123</v>
      </c>
      <c r="BK7" s="75" t="s">
        <v>124</v>
      </c>
      <c r="BL7" s="77" t="s">
        <v>111</v>
      </c>
      <c r="BM7" s="75" t="s">
        <v>112</v>
      </c>
      <c r="BN7" s="78" t="s">
        <v>125</v>
      </c>
      <c r="BO7" s="79" t="s">
        <v>126</v>
      </c>
      <c r="BP7" s="80" t="s">
        <v>116</v>
      </c>
      <c r="BQ7" s="80" t="s">
        <v>117</v>
      </c>
      <c r="BR7" s="71" t="s">
        <v>118</v>
      </c>
      <c r="BS7" s="81" t="s">
        <v>127</v>
      </c>
    </row>
    <row r="8" spans="1:71" s="82" customFormat="1" ht="11.5" x14ac:dyDescent="0.2">
      <c r="A8" s="56"/>
      <c r="B8" s="57"/>
      <c r="C8" s="58"/>
      <c r="D8" s="59"/>
      <c r="E8" s="59"/>
      <c r="F8" s="78"/>
      <c r="G8" s="83"/>
      <c r="H8" s="59"/>
      <c r="I8" s="59"/>
      <c r="J8" s="78"/>
      <c r="K8" s="83"/>
      <c r="L8" s="78"/>
      <c r="M8" s="83"/>
      <c r="N8" s="84"/>
      <c r="O8" s="85"/>
      <c r="P8" s="85"/>
      <c r="Q8" s="86"/>
      <c r="R8" s="78"/>
      <c r="S8" s="87"/>
      <c r="T8" s="78"/>
      <c r="U8" s="83"/>
      <c r="V8" s="88"/>
      <c r="W8" s="89"/>
      <c r="X8" s="78"/>
      <c r="Y8" s="83"/>
      <c r="Z8" s="78"/>
      <c r="AA8" s="83"/>
      <c r="AB8" s="78"/>
      <c r="AC8" s="83"/>
      <c r="AD8" s="78"/>
      <c r="AE8" s="83"/>
      <c r="AF8" s="59"/>
      <c r="AG8" s="90"/>
      <c r="AH8" s="91"/>
      <c r="AI8" s="59"/>
      <c r="AJ8" s="60"/>
      <c r="AK8" s="60"/>
      <c r="AL8" s="92"/>
      <c r="AM8" s="93"/>
      <c r="AN8" s="93"/>
      <c r="AO8" s="94"/>
      <c r="AP8" s="95"/>
      <c r="AQ8" s="96" t="s">
        <v>128</v>
      </c>
      <c r="AR8" s="97" t="s">
        <v>129</v>
      </c>
      <c r="AS8" s="97" t="s">
        <v>97</v>
      </c>
      <c r="AT8" s="98" t="s">
        <v>130</v>
      </c>
      <c r="AU8" s="99" t="s">
        <v>131</v>
      </c>
      <c r="AV8" s="98" t="s">
        <v>130</v>
      </c>
      <c r="AW8" s="99" t="s">
        <v>132</v>
      </c>
      <c r="AX8" s="98" t="s">
        <v>130</v>
      </c>
      <c r="AY8" s="99" t="s">
        <v>133</v>
      </c>
      <c r="AZ8" s="98" t="s">
        <v>130</v>
      </c>
      <c r="BA8" s="99" t="s">
        <v>134</v>
      </c>
      <c r="BB8" s="98" t="s">
        <v>130</v>
      </c>
      <c r="BC8" s="99" t="s">
        <v>135</v>
      </c>
      <c r="BD8" s="98" t="s">
        <v>130</v>
      </c>
      <c r="BE8" s="99" t="s">
        <v>136</v>
      </c>
      <c r="BF8" s="98" t="s">
        <v>130</v>
      </c>
      <c r="BG8" s="99" t="s">
        <v>137</v>
      </c>
      <c r="BH8" s="99"/>
      <c r="BI8" s="99"/>
      <c r="BJ8" s="99"/>
      <c r="BK8" s="99"/>
      <c r="BL8" s="59"/>
      <c r="BM8" s="99"/>
      <c r="BN8" s="100"/>
      <c r="BO8" s="101"/>
      <c r="BP8" s="102"/>
      <c r="BQ8" s="102"/>
      <c r="BR8" s="94"/>
      <c r="BS8" s="103"/>
    </row>
    <row r="9" spans="1:71" s="82" customFormat="1" ht="23.5" thickBot="1" x14ac:dyDescent="0.25">
      <c r="A9" s="104"/>
      <c r="B9" s="105"/>
      <c r="C9" s="106"/>
      <c r="D9" s="107"/>
      <c r="E9" s="107"/>
      <c r="F9" s="108" t="s">
        <v>138</v>
      </c>
      <c r="G9" s="109" t="s">
        <v>128</v>
      </c>
      <c r="H9" s="107"/>
      <c r="I9" s="107"/>
      <c r="J9" s="108" t="s">
        <v>139</v>
      </c>
      <c r="K9" s="109" t="s">
        <v>128</v>
      </c>
      <c r="L9" s="108" t="s">
        <v>139</v>
      </c>
      <c r="M9" s="109" t="s">
        <v>128</v>
      </c>
      <c r="N9" s="108" t="s">
        <v>139</v>
      </c>
      <c r="O9" s="109" t="s">
        <v>140</v>
      </c>
      <c r="P9" s="108" t="s">
        <v>139</v>
      </c>
      <c r="Q9" s="109" t="s">
        <v>141</v>
      </c>
      <c r="R9" s="108" t="s">
        <v>139</v>
      </c>
      <c r="S9" s="109" t="s">
        <v>128</v>
      </c>
      <c r="T9" s="110" t="s">
        <v>130</v>
      </c>
      <c r="U9" s="111" t="s">
        <v>142</v>
      </c>
      <c r="V9" s="112" t="s">
        <v>143</v>
      </c>
      <c r="W9" s="112" t="s">
        <v>144</v>
      </c>
      <c r="X9" s="113" t="s">
        <v>139</v>
      </c>
      <c r="Y9" s="112" t="s">
        <v>128</v>
      </c>
      <c r="Z9" s="113" t="s">
        <v>139</v>
      </c>
      <c r="AA9" s="112" t="s">
        <v>128</v>
      </c>
      <c r="AB9" s="112" t="s">
        <v>143</v>
      </c>
      <c r="AC9" s="112" t="s">
        <v>128</v>
      </c>
      <c r="AD9" s="112" t="s">
        <v>143</v>
      </c>
      <c r="AE9" s="112" t="s">
        <v>128</v>
      </c>
      <c r="AF9" s="107"/>
      <c r="AG9" s="114"/>
      <c r="AH9" s="115"/>
      <c r="AI9" s="107"/>
      <c r="AJ9" s="116"/>
      <c r="AK9" s="116"/>
      <c r="AL9" s="117"/>
      <c r="AM9" s="118"/>
      <c r="AN9" s="118"/>
      <c r="AO9" s="119"/>
      <c r="AP9" s="120"/>
      <c r="AQ9" s="121"/>
      <c r="AR9" s="122"/>
      <c r="AS9" s="122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08" t="s">
        <v>145</v>
      </c>
      <c r="BI9" s="124" t="s">
        <v>142</v>
      </c>
      <c r="BJ9" s="123"/>
      <c r="BK9" s="123"/>
      <c r="BL9" s="107"/>
      <c r="BM9" s="123"/>
      <c r="BN9" s="125"/>
      <c r="BO9" s="126"/>
      <c r="BP9" s="123"/>
      <c r="BQ9" s="123"/>
      <c r="BR9" s="119"/>
      <c r="BS9" s="127"/>
    </row>
    <row r="10" spans="1:71" s="134" customFormat="1" ht="12" thickBot="1" x14ac:dyDescent="0.3">
      <c r="A10" s="128">
        <v>1</v>
      </c>
      <c r="B10" s="129">
        <v>2</v>
      </c>
      <c r="C10" s="130">
        <v>3</v>
      </c>
      <c r="D10" s="131">
        <v>4</v>
      </c>
      <c r="E10" s="131">
        <v>5</v>
      </c>
      <c r="F10" s="131">
        <v>6</v>
      </c>
      <c r="G10" s="131">
        <v>7</v>
      </c>
      <c r="H10" s="131">
        <v>8</v>
      </c>
      <c r="I10" s="131">
        <v>9</v>
      </c>
      <c r="J10" s="131">
        <v>10</v>
      </c>
      <c r="K10" s="131">
        <v>11</v>
      </c>
      <c r="L10" s="131">
        <v>12</v>
      </c>
      <c r="M10" s="131">
        <v>13</v>
      </c>
      <c r="N10" s="131">
        <v>14</v>
      </c>
      <c r="O10" s="131">
        <v>15</v>
      </c>
      <c r="P10" s="131">
        <v>16</v>
      </c>
      <c r="Q10" s="131">
        <v>17</v>
      </c>
      <c r="R10" s="131">
        <v>18</v>
      </c>
      <c r="S10" s="131">
        <v>19</v>
      </c>
      <c r="T10" s="131">
        <v>20</v>
      </c>
      <c r="U10" s="131">
        <v>21</v>
      </c>
      <c r="V10" s="131">
        <v>22</v>
      </c>
      <c r="W10" s="131">
        <v>23</v>
      </c>
      <c r="X10" s="131">
        <v>24</v>
      </c>
      <c r="Y10" s="131">
        <v>25</v>
      </c>
      <c r="Z10" s="131">
        <v>26</v>
      </c>
      <c r="AA10" s="131">
        <v>27</v>
      </c>
      <c r="AB10" s="131">
        <v>28</v>
      </c>
      <c r="AC10" s="131">
        <v>29</v>
      </c>
      <c r="AD10" s="131">
        <v>30</v>
      </c>
      <c r="AE10" s="131">
        <v>31</v>
      </c>
      <c r="AF10" s="131">
        <v>32</v>
      </c>
      <c r="AG10" s="131">
        <v>33</v>
      </c>
      <c r="AH10" s="131">
        <v>34</v>
      </c>
      <c r="AI10" s="131">
        <v>35</v>
      </c>
      <c r="AJ10" s="132">
        <v>36</v>
      </c>
      <c r="AK10" s="132">
        <v>36</v>
      </c>
      <c r="AL10" s="128">
        <v>37</v>
      </c>
      <c r="AM10" s="131">
        <v>38</v>
      </c>
      <c r="AN10" s="131">
        <v>39</v>
      </c>
      <c r="AO10" s="129">
        <v>40</v>
      </c>
      <c r="AP10" s="133">
        <v>41</v>
      </c>
      <c r="AQ10" s="130">
        <v>42</v>
      </c>
      <c r="AR10" s="131">
        <v>43</v>
      </c>
      <c r="AS10" s="131">
        <v>44</v>
      </c>
      <c r="AT10" s="131">
        <v>45</v>
      </c>
      <c r="AU10" s="131">
        <v>46</v>
      </c>
      <c r="AV10" s="131">
        <v>47</v>
      </c>
      <c r="AW10" s="131">
        <v>48</v>
      </c>
      <c r="AX10" s="131">
        <v>49</v>
      </c>
      <c r="AY10" s="131">
        <v>50</v>
      </c>
      <c r="AZ10" s="131">
        <v>51</v>
      </c>
      <c r="BA10" s="131">
        <v>52</v>
      </c>
      <c r="BB10" s="131">
        <v>53</v>
      </c>
      <c r="BC10" s="131">
        <v>54</v>
      </c>
      <c r="BD10" s="131">
        <v>55</v>
      </c>
      <c r="BE10" s="131">
        <v>56</v>
      </c>
      <c r="BF10" s="131">
        <v>57</v>
      </c>
      <c r="BG10" s="131">
        <v>58</v>
      </c>
      <c r="BH10" s="131">
        <v>59</v>
      </c>
      <c r="BI10" s="131">
        <v>60</v>
      </c>
      <c r="BJ10" s="131">
        <v>61</v>
      </c>
      <c r="BK10" s="131">
        <v>62</v>
      </c>
      <c r="BL10" s="131">
        <v>63</v>
      </c>
      <c r="BM10" s="131">
        <v>64</v>
      </c>
      <c r="BN10" s="132">
        <v>65</v>
      </c>
      <c r="BO10" s="128">
        <v>66</v>
      </c>
      <c r="BP10" s="131">
        <v>67</v>
      </c>
      <c r="BQ10" s="131">
        <v>68</v>
      </c>
      <c r="BR10" s="129">
        <v>69</v>
      </c>
      <c r="BS10" s="133">
        <v>70</v>
      </c>
    </row>
    <row r="11" spans="1:71" ht="35" thickBot="1" x14ac:dyDescent="0.25">
      <c r="A11" s="135">
        <v>1</v>
      </c>
      <c r="B11" s="136" t="s">
        <v>146</v>
      </c>
      <c r="C11" s="137">
        <v>30.75</v>
      </c>
      <c r="D11" s="138">
        <v>33</v>
      </c>
      <c r="E11" s="137">
        <v>2193941.31</v>
      </c>
      <c r="F11" s="137">
        <v>13</v>
      </c>
      <c r="G11" s="137">
        <v>261185.6</v>
      </c>
      <c r="H11" s="137">
        <f>E11+G11</f>
        <v>2455126.91</v>
      </c>
      <c r="I11" s="137">
        <v>245512.58</v>
      </c>
      <c r="J11" s="137">
        <v>5</v>
      </c>
      <c r="K11" s="137">
        <v>83343.63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7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137">
        <v>0</v>
      </c>
      <c r="AH11" s="139">
        <f>AI11-(H11+I11+K11+M11+O11+Q11+S11+U11+W11+Y11+AA11+AC11+AE11+AF11+AG11)</f>
        <v>390784.66999999993</v>
      </c>
      <c r="AI11" s="137">
        <v>3174767.79</v>
      </c>
      <c r="AJ11" s="140">
        <v>3097815.62</v>
      </c>
      <c r="AK11" s="140">
        <v>0</v>
      </c>
      <c r="AL11" s="141">
        <f>(AI11*12+AK11)/1000</f>
        <v>38097.213480000006</v>
      </c>
      <c r="AM11" s="137">
        <f>(AL11-AL11*10%)*6%</f>
        <v>2057.2495279200002</v>
      </c>
      <c r="AN11" s="137">
        <f>(AL11-AL11*10%)*3.5%</f>
        <v>1200.0622246200003</v>
      </c>
      <c r="AO11" s="142">
        <f>AL11*3%</f>
        <v>1142.9164044000001</v>
      </c>
      <c r="AP11" s="143">
        <f>AL11+AM11+AN11+AO11</f>
        <v>42497.441636940006</v>
      </c>
      <c r="AQ11" s="144">
        <v>1879571.84</v>
      </c>
      <c r="AR11" s="137">
        <v>281254.02</v>
      </c>
      <c r="AS11" s="137">
        <f>AQ11+AR11</f>
        <v>2160825.8600000003</v>
      </c>
      <c r="AT11" s="137">
        <v>0</v>
      </c>
      <c r="AU11" s="137">
        <v>0</v>
      </c>
      <c r="AV11" s="137">
        <v>0</v>
      </c>
      <c r="AW11" s="137">
        <v>0</v>
      </c>
      <c r="AX11" s="137">
        <v>0</v>
      </c>
      <c r="AY11" s="137">
        <v>0</v>
      </c>
      <c r="AZ11" s="137">
        <v>4</v>
      </c>
      <c r="BA11" s="137">
        <v>113415.66</v>
      </c>
      <c r="BB11" s="137">
        <v>0</v>
      </c>
      <c r="BC11" s="137">
        <v>0</v>
      </c>
      <c r="BD11" s="137">
        <v>3</v>
      </c>
      <c r="BE11" s="137">
        <v>186260.94</v>
      </c>
      <c r="BF11" s="137">
        <v>2</v>
      </c>
      <c r="BG11" s="137">
        <v>72601.94</v>
      </c>
      <c r="BH11" s="138">
        <v>0</v>
      </c>
      <c r="BI11" s="137">
        <v>0</v>
      </c>
      <c r="BJ11" s="137">
        <v>216082.66</v>
      </c>
      <c r="BK11" s="137">
        <v>0</v>
      </c>
      <c r="BL11" s="137">
        <f>BM11-(AS11+AU11+AW11+AY11+BA11+BC11+BE11+BG11+BI11+BJ11+BK11)</f>
        <v>41464.949999999255</v>
      </c>
      <c r="BM11" s="137">
        <v>2790652.01</v>
      </c>
      <c r="BN11" s="140">
        <v>0</v>
      </c>
      <c r="BO11" s="141">
        <f>(BM11*12+BN11)/1000</f>
        <v>33487.824119999997</v>
      </c>
      <c r="BP11" s="137">
        <f>(BO11-BO11*10%)*6%</f>
        <v>1808.3425024799997</v>
      </c>
      <c r="BQ11" s="137">
        <f>(BO11-BO11*10%)*3.5%</f>
        <v>1054.86645978</v>
      </c>
      <c r="BR11" s="142">
        <f>BO11*3%</f>
        <v>1004.6347235999999</v>
      </c>
      <c r="BS11" s="143">
        <f>BO11+BP11+BQ11+BR11</f>
        <v>37355.667805860001</v>
      </c>
    </row>
    <row r="12" spans="1:71" s="153" customFormat="1" ht="12" thickBot="1" x14ac:dyDescent="0.3">
      <c r="A12" s="145"/>
      <c r="B12" s="146" t="s">
        <v>147</v>
      </c>
      <c r="C12" s="147">
        <f t="shared" ref="C12:BN12" si="0">SUM(C11:C11)</f>
        <v>30.75</v>
      </c>
      <c r="D12" s="148">
        <f t="shared" si="0"/>
        <v>33</v>
      </c>
      <c r="E12" s="147">
        <f t="shared" si="0"/>
        <v>2193941.31</v>
      </c>
      <c r="F12" s="147">
        <f t="shared" si="0"/>
        <v>13</v>
      </c>
      <c r="G12" s="147">
        <f t="shared" si="0"/>
        <v>261185.6</v>
      </c>
      <c r="H12" s="147">
        <f t="shared" si="0"/>
        <v>2455126.91</v>
      </c>
      <c r="I12" s="147">
        <f t="shared" si="0"/>
        <v>245512.58</v>
      </c>
      <c r="J12" s="147">
        <f t="shared" si="0"/>
        <v>5</v>
      </c>
      <c r="K12" s="147">
        <f t="shared" si="0"/>
        <v>83343.63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0</v>
      </c>
      <c r="Q12" s="147">
        <f t="shared" si="0"/>
        <v>0</v>
      </c>
      <c r="R12" s="147">
        <f t="shared" si="0"/>
        <v>0</v>
      </c>
      <c r="S12" s="147">
        <f t="shared" si="0"/>
        <v>0</v>
      </c>
      <c r="T12" s="147">
        <f t="shared" si="0"/>
        <v>0</v>
      </c>
      <c r="U12" s="147">
        <f t="shared" si="0"/>
        <v>0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47">
        <f t="shared" si="0"/>
        <v>0</v>
      </c>
      <c r="Z12" s="147">
        <f t="shared" si="0"/>
        <v>0</v>
      </c>
      <c r="AA12" s="147">
        <f t="shared" si="0"/>
        <v>0</v>
      </c>
      <c r="AB12" s="147">
        <f t="shared" si="0"/>
        <v>0</v>
      </c>
      <c r="AC12" s="147">
        <f t="shared" si="0"/>
        <v>0</v>
      </c>
      <c r="AD12" s="147">
        <f t="shared" si="0"/>
        <v>0</v>
      </c>
      <c r="AE12" s="147">
        <f t="shared" si="0"/>
        <v>0</v>
      </c>
      <c r="AF12" s="147">
        <f t="shared" si="0"/>
        <v>0</v>
      </c>
      <c r="AG12" s="147">
        <f t="shared" si="0"/>
        <v>0</v>
      </c>
      <c r="AH12" s="147">
        <f t="shared" si="0"/>
        <v>390784.66999999993</v>
      </c>
      <c r="AI12" s="147">
        <f t="shared" si="0"/>
        <v>3174767.79</v>
      </c>
      <c r="AJ12" s="149">
        <f t="shared" si="0"/>
        <v>3097815.62</v>
      </c>
      <c r="AK12" s="149">
        <f t="shared" si="0"/>
        <v>0</v>
      </c>
      <c r="AL12" s="150">
        <f t="shared" si="0"/>
        <v>38097.213480000006</v>
      </c>
      <c r="AM12" s="147">
        <f t="shared" si="0"/>
        <v>2057.2495279200002</v>
      </c>
      <c r="AN12" s="147">
        <f t="shared" si="0"/>
        <v>1200.0622246200003</v>
      </c>
      <c r="AO12" s="151">
        <f t="shared" si="0"/>
        <v>1142.9164044000001</v>
      </c>
      <c r="AP12" s="151">
        <f t="shared" si="0"/>
        <v>42497.441636940006</v>
      </c>
      <c r="AQ12" s="147">
        <f t="shared" si="0"/>
        <v>1879571.84</v>
      </c>
      <c r="AR12" s="147">
        <f t="shared" si="0"/>
        <v>281254.02</v>
      </c>
      <c r="AS12" s="147">
        <f t="shared" si="0"/>
        <v>2160825.8600000003</v>
      </c>
      <c r="AT12" s="147">
        <f t="shared" si="0"/>
        <v>0</v>
      </c>
      <c r="AU12" s="147">
        <f t="shared" si="0"/>
        <v>0</v>
      </c>
      <c r="AV12" s="147">
        <f t="shared" si="0"/>
        <v>0</v>
      </c>
      <c r="AW12" s="147">
        <f t="shared" si="0"/>
        <v>0</v>
      </c>
      <c r="AX12" s="147">
        <f t="shared" si="0"/>
        <v>0</v>
      </c>
      <c r="AY12" s="147">
        <f t="shared" si="0"/>
        <v>0</v>
      </c>
      <c r="AZ12" s="147">
        <f t="shared" si="0"/>
        <v>4</v>
      </c>
      <c r="BA12" s="147">
        <f t="shared" si="0"/>
        <v>113415.66</v>
      </c>
      <c r="BB12" s="147">
        <f t="shared" si="0"/>
        <v>0</v>
      </c>
      <c r="BC12" s="147">
        <f t="shared" si="0"/>
        <v>0</v>
      </c>
      <c r="BD12" s="147">
        <f t="shared" si="0"/>
        <v>3</v>
      </c>
      <c r="BE12" s="147">
        <f t="shared" si="0"/>
        <v>186260.94</v>
      </c>
      <c r="BF12" s="147">
        <f t="shared" si="0"/>
        <v>2</v>
      </c>
      <c r="BG12" s="147">
        <f t="shared" si="0"/>
        <v>72601.94</v>
      </c>
      <c r="BH12" s="148">
        <f t="shared" si="0"/>
        <v>0</v>
      </c>
      <c r="BI12" s="147">
        <f t="shared" si="0"/>
        <v>0</v>
      </c>
      <c r="BJ12" s="147">
        <f t="shared" si="0"/>
        <v>216082.66</v>
      </c>
      <c r="BK12" s="147">
        <f t="shared" si="0"/>
        <v>0</v>
      </c>
      <c r="BL12" s="147">
        <f t="shared" si="0"/>
        <v>41464.949999999255</v>
      </c>
      <c r="BM12" s="147">
        <f t="shared" si="0"/>
        <v>2790652.01</v>
      </c>
      <c r="BN12" s="149">
        <f t="shared" si="0"/>
        <v>0</v>
      </c>
      <c r="BO12" s="150">
        <f t="shared" ref="BO12:BS12" si="1">SUM(BO11:BO11)</f>
        <v>33487.824119999997</v>
      </c>
      <c r="BP12" s="147">
        <f t="shared" si="1"/>
        <v>1808.3425024799997</v>
      </c>
      <c r="BQ12" s="147">
        <f t="shared" si="1"/>
        <v>1054.86645978</v>
      </c>
      <c r="BR12" s="151">
        <f t="shared" si="1"/>
        <v>1004.6347235999999</v>
      </c>
      <c r="BS12" s="152">
        <f t="shared" si="1"/>
        <v>37355.667805860001</v>
      </c>
    </row>
    <row r="14" spans="1:71" s="154" customFormat="1" ht="12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</sheetData>
  <mergeCells count="83">
    <mergeCell ref="BC8:BC9"/>
    <mergeCell ref="BD8:BD9"/>
    <mergeCell ref="BE8:BE9"/>
    <mergeCell ref="BF8:BF9"/>
    <mergeCell ref="BG8:BG9"/>
    <mergeCell ref="BR7:BR9"/>
    <mergeCell ref="BS7:BS9"/>
    <mergeCell ref="AQ8:AQ9"/>
    <mergeCell ref="AR8:AR9"/>
    <mergeCell ref="AS8:AS9"/>
    <mergeCell ref="AT8:AT9"/>
    <mergeCell ref="AU8:AU9"/>
    <mergeCell ref="AV8:AV9"/>
    <mergeCell ref="AW8:AW9"/>
    <mergeCell ref="AX8:AX9"/>
    <mergeCell ref="BL7:BL9"/>
    <mergeCell ref="BM7:BM9"/>
    <mergeCell ref="BN7:BN9"/>
    <mergeCell ref="BO7:BO9"/>
    <mergeCell ref="BP7:BP9"/>
    <mergeCell ref="BQ7:BQ9"/>
    <mergeCell ref="AQ7:AS7"/>
    <mergeCell ref="AT7:BA7"/>
    <mergeCell ref="BB7:BG7"/>
    <mergeCell ref="BH7:BI8"/>
    <mergeCell ref="BJ7:BJ9"/>
    <mergeCell ref="BK7:BK9"/>
    <mergeCell ref="AY8:AY9"/>
    <mergeCell ref="AZ8:AZ9"/>
    <mergeCell ref="BA8:BA9"/>
    <mergeCell ref="BB8:BB9"/>
    <mergeCell ref="AK7:AK9"/>
    <mergeCell ref="AL7:AL9"/>
    <mergeCell ref="AM7:AM9"/>
    <mergeCell ref="AN7:AN9"/>
    <mergeCell ref="AO7:AO9"/>
    <mergeCell ref="AP7:AP9"/>
    <mergeCell ref="AD7:AE8"/>
    <mergeCell ref="AF7:AF9"/>
    <mergeCell ref="AG7:AG9"/>
    <mergeCell ref="AH7:AH9"/>
    <mergeCell ref="AI7:AI9"/>
    <mergeCell ref="AJ7:AJ9"/>
    <mergeCell ref="R7:S8"/>
    <mergeCell ref="T7:U8"/>
    <mergeCell ref="V7:W8"/>
    <mergeCell ref="X7:Y8"/>
    <mergeCell ref="Z7:AA8"/>
    <mergeCell ref="AB7:AC8"/>
    <mergeCell ref="F7:G8"/>
    <mergeCell ref="H7:H9"/>
    <mergeCell ref="I7:I9"/>
    <mergeCell ref="J7:K8"/>
    <mergeCell ref="L7:M8"/>
    <mergeCell ref="N7:Q8"/>
    <mergeCell ref="BD5:BE5"/>
    <mergeCell ref="BF5:BG5"/>
    <mergeCell ref="BH5:BI5"/>
    <mergeCell ref="A6:A9"/>
    <mergeCell ref="B6:B9"/>
    <mergeCell ref="C6:AP6"/>
    <mergeCell ref="AQ6:BS6"/>
    <mergeCell ref="C7:C9"/>
    <mergeCell ref="D7:D9"/>
    <mergeCell ref="E7:E9"/>
    <mergeCell ref="AQ5:AS5"/>
    <mergeCell ref="AT5:AU5"/>
    <mergeCell ref="AV5:AW5"/>
    <mergeCell ref="AX5:AY5"/>
    <mergeCell ref="AZ5:BA5"/>
    <mergeCell ref="BB5:BC5"/>
    <mergeCell ref="T5:U5"/>
    <mergeCell ref="V5:W5"/>
    <mergeCell ref="X5:Y5"/>
    <mergeCell ref="Z5:AA5"/>
    <mergeCell ref="AB5:AC5"/>
    <mergeCell ref="AD5:AE5"/>
    <mergeCell ref="C5:H5"/>
    <mergeCell ref="J5:K5"/>
    <mergeCell ref="L5:M5"/>
    <mergeCell ref="N5:O5"/>
    <mergeCell ref="P5:Q5"/>
    <mergeCell ref="R5:S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3"/>
  <sheetViews>
    <sheetView workbookViewId="0">
      <selection sqref="A1:XFD1048576"/>
    </sheetView>
  </sheetViews>
  <sheetFormatPr defaultRowHeight="10" x14ac:dyDescent="0.2"/>
  <cols>
    <col min="1" max="1" width="7.88671875" customWidth="1"/>
    <col min="2" max="2" width="36" customWidth="1"/>
    <col min="3" max="5" width="12.21875" customWidth="1"/>
    <col min="7" max="12" width="16.33203125" customWidth="1"/>
    <col min="14" max="14" width="13.5546875" customWidth="1"/>
    <col min="16" max="16" width="13.5546875" customWidth="1"/>
    <col min="18" max="18" width="13.5546875" customWidth="1"/>
    <col min="20" max="20" width="13.5546875" customWidth="1"/>
    <col min="22" max="22" width="13.5546875" customWidth="1"/>
    <col min="24" max="24" width="13.5546875" customWidth="1"/>
    <col min="26" max="26" width="13.5546875" customWidth="1"/>
    <col min="28" max="33" width="13.5546875" customWidth="1"/>
    <col min="35" max="35" width="16.33203125" customWidth="1"/>
    <col min="37" max="54" width="13.5546875" customWidth="1"/>
    <col min="55" max="68" width="16.33203125" customWidth="1"/>
    <col min="70" max="70" width="13.5546875" customWidth="1"/>
    <col min="72" max="72" width="13.5546875" customWidth="1"/>
    <col min="74" max="74" width="13.5546875" customWidth="1"/>
    <col min="76" max="76" width="13.5546875" customWidth="1"/>
    <col min="78" max="81" width="13.5546875" customWidth="1"/>
    <col min="82" max="82" width="16.33203125" customWidth="1"/>
    <col min="83" max="87" width="16" customWidth="1"/>
    <col min="88" max="88" width="16.33203125" customWidth="1"/>
  </cols>
  <sheetData>
    <row r="1" spans="1:89" s="155" customFormat="1" ht="14" x14ac:dyDescent="0.3">
      <c r="CK1"/>
    </row>
    <row r="2" spans="1:89" s="155" customFormat="1" ht="15" x14ac:dyDescent="0.3">
      <c r="B2" s="35" t="s">
        <v>148</v>
      </c>
      <c r="CK2"/>
    </row>
    <row r="3" spans="1:89" s="155" customFormat="1" ht="15" x14ac:dyDescent="0.3">
      <c r="B3" s="35" t="s">
        <v>66</v>
      </c>
      <c r="CK3"/>
    </row>
    <row r="4" spans="1:89" s="155" customFormat="1" ht="15.5" thickBot="1" x14ac:dyDescent="0.35">
      <c r="B4" s="35"/>
      <c r="CK4"/>
    </row>
    <row r="5" spans="1:89" s="156" customFormat="1" ht="14.5" hidden="1" thickBot="1" x14ac:dyDescent="0.35">
      <c r="G5" s="157" t="s">
        <v>149</v>
      </c>
      <c r="H5" s="157"/>
      <c r="I5" s="157"/>
      <c r="J5" s="157"/>
      <c r="K5" s="157"/>
      <c r="L5" s="157"/>
      <c r="M5" s="157" t="s">
        <v>150</v>
      </c>
      <c r="N5" s="157"/>
      <c r="O5" s="157" t="s">
        <v>151</v>
      </c>
      <c r="P5" s="157"/>
      <c r="Q5" s="157" t="s">
        <v>152</v>
      </c>
      <c r="R5" s="157"/>
      <c r="S5" s="157" t="s">
        <v>153</v>
      </c>
      <c r="T5" s="157"/>
      <c r="U5" s="157" t="s">
        <v>152</v>
      </c>
      <c r="V5" s="157"/>
      <c r="W5" s="157" t="s">
        <v>153</v>
      </c>
      <c r="X5" s="157"/>
      <c r="Y5" s="157" t="s">
        <v>150</v>
      </c>
      <c r="Z5" s="157"/>
      <c r="AA5" s="157" t="s">
        <v>151</v>
      </c>
      <c r="AB5" s="157"/>
      <c r="AC5" s="158"/>
      <c r="AD5" s="157" t="s">
        <v>154</v>
      </c>
      <c r="AE5" s="157"/>
      <c r="AF5" s="157" t="s">
        <v>155</v>
      </c>
      <c r="AG5" s="157"/>
      <c r="AH5" s="157" t="s">
        <v>90</v>
      </c>
      <c r="AI5" s="157"/>
      <c r="AJ5" s="157" t="s">
        <v>156</v>
      </c>
      <c r="AK5" s="157"/>
      <c r="AL5" s="159" t="s">
        <v>157</v>
      </c>
      <c r="AM5" s="159" t="s">
        <v>158</v>
      </c>
      <c r="AN5" s="158" t="s">
        <v>77</v>
      </c>
      <c r="AO5" s="159" t="s">
        <v>81</v>
      </c>
      <c r="AP5" s="159" t="s">
        <v>80</v>
      </c>
      <c r="AQ5" s="159" t="s">
        <v>159</v>
      </c>
      <c r="AR5" s="159" t="s">
        <v>160</v>
      </c>
      <c r="AS5" s="159" t="s">
        <v>161</v>
      </c>
      <c r="AT5" s="159" t="s">
        <v>82</v>
      </c>
      <c r="AU5" s="159" t="s">
        <v>83</v>
      </c>
      <c r="AV5" s="159" t="s">
        <v>84</v>
      </c>
      <c r="AW5" s="159" t="s">
        <v>85</v>
      </c>
      <c r="AX5" s="159" t="s">
        <v>162</v>
      </c>
      <c r="AY5" s="159" t="s">
        <v>163</v>
      </c>
      <c r="AZ5" s="159" t="s">
        <v>75</v>
      </c>
      <c r="BA5" s="159" t="s">
        <v>164</v>
      </c>
      <c r="BB5" s="158"/>
      <c r="BC5" s="158"/>
      <c r="BF5" s="158"/>
      <c r="BG5" s="158"/>
      <c r="BH5" s="158"/>
      <c r="BI5" s="158"/>
      <c r="BJ5" s="158"/>
      <c r="BK5" s="157" t="s">
        <v>149</v>
      </c>
      <c r="BL5" s="157"/>
      <c r="BM5" s="157"/>
      <c r="BN5" s="157"/>
      <c r="BO5" s="157"/>
      <c r="BP5" s="157"/>
      <c r="BQ5" s="157" t="s">
        <v>90</v>
      </c>
      <c r="BR5" s="157"/>
      <c r="BS5" s="157" t="s">
        <v>82</v>
      </c>
      <c r="BT5" s="157"/>
      <c r="BU5" s="157" t="s">
        <v>83</v>
      </c>
      <c r="BV5" s="157"/>
      <c r="BW5" s="157" t="s">
        <v>84</v>
      </c>
      <c r="BX5" s="157"/>
      <c r="BY5" s="157" t="s">
        <v>85</v>
      </c>
      <c r="BZ5" s="157"/>
      <c r="CA5" s="159" t="s">
        <v>89</v>
      </c>
      <c r="CB5" s="159" t="s">
        <v>164</v>
      </c>
      <c r="CC5" s="158"/>
      <c r="CD5" s="158"/>
      <c r="CF5" s="158"/>
      <c r="CG5" s="158"/>
      <c r="CH5" s="158"/>
      <c r="CI5" s="158"/>
      <c r="CJ5" s="158"/>
      <c r="CK5"/>
    </row>
    <row r="6" spans="1:89" s="170" customFormat="1" ht="18.5" thickBot="1" x14ac:dyDescent="0.45">
      <c r="A6" s="160" t="s">
        <v>165</v>
      </c>
      <c r="B6" s="161" t="s">
        <v>166</v>
      </c>
      <c r="C6" s="162"/>
      <c r="D6" s="163"/>
      <c r="E6" s="163"/>
      <c r="F6" s="164"/>
      <c r="G6" s="165" t="s">
        <v>167</v>
      </c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6"/>
      <c r="BK6" s="167" t="s">
        <v>168</v>
      </c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9"/>
      <c r="CK6"/>
    </row>
    <row r="7" spans="1:89" s="197" customFormat="1" ht="14" x14ac:dyDescent="0.2">
      <c r="A7" s="171"/>
      <c r="B7" s="172"/>
      <c r="C7" s="173" t="s">
        <v>169</v>
      </c>
      <c r="D7" s="174"/>
      <c r="E7" s="174"/>
      <c r="F7" s="175" t="s">
        <v>170</v>
      </c>
      <c r="G7" s="176" t="s">
        <v>171</v>
      </c>
      <c r="H7" s="174"/>
      <c r="I7" s="174"/>
      <c r="J7" s="177" t="s">
        <v>172</v>
      </c>
      <c r="K7" s="177" t="s">
        <v>129</v>
      </c>
      <c r="L7" s="177" t="s">
        <v>97</v>
      </c>
      <c r="M7" s="178" t="s">
        <v>173</v>
      </c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6"/>
      <c r="AD7" s="180" t="s">
        <v>174</v>
      </c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1"/>
      <c r="BC7" s="182" t="s">
        <v>112</v>
      </c>
      <c r="BD7" s="183" t="s">
        <v>125</v>
      </c>
      <c r="BE7" s="183" t="s">
        <v>114</v>
      </c>
      <c r="BF7" s="184" t="s">
        <v>175</v>
      </c>
      <c r="BG7" s="185" t="s">
        <v>116</v>
      </c>
      <c r="BH7" s="185" t="s">
        <v>117</v>
      </c>
      <c r="BI7" s="186" t="s">
        <v>118</v>
      </c>
      <c r="BJ7" s="187" t="s">
        <v>119</v>
      </c>
      <c r="BK7" s="188" t="s">
        <v>171</v>
      </c>
      <c r="BL7" s="189"/>
      <c r="BM7" s="189"/>
      <c r="BN7" s="190" t="s">
        <v>172</v>
      </c>
      <c r="BO7" s="190" t="s">
        <v>129</v>
      </c>
      <c r="BP7" s="190" t="s">
        <v>97</v>
      </c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89" t="s">
        <v>112</v>
      </c>
      <c r="CE7" s="192" t="s">
        <v>125</v>
      </c>
      <c r="CF7" s="193" t="s">
        <v>176</v>
      </c>
      <c r="CG7" s="194" t="s">
        <v>116</v>
      </c>
      <c r="CH7" s="194" t="s">
        <v>117</v>
      </c>
      <c r="CI7" s="195" t="s">
        <v>118</v>
      </c>
      <c r="CJ7" s="196" t="s">
        <v>177</v>
      </c>
      <c r="CK7"/>
    </row>
    <row r="8" spans="1:89" s="225" customFormat="1" ht="14" x14ac:dyDescent="0.2">
      <c r="A8" s="171"/>
      <c r="B8" s="172"/>
      <c r="C8" s="171" t="s">
        <v>178</v>
      </c>
      <c r="D8" s="198" t="s">
        <v>179</v>
      </c>
      <c r="E8" s="198" t="s">
        <v>180</v>
      </c>
      <c r="F8" s="199"/>
      <c r="G8" s="200" t="s">
        <v>178</v>
      </c>
      <c r="H8" s="198" t="s">
        <v>179</v>
      </c>
      <c r="I8" s="198" t="s">
        <v>180</v>
      </c>
      <c r="J8" s="201"/>
      <c r="K8" s="201"/>
      <c r="L8" s="201"/>
      <c r="M8" s="198" t="s">
        <v>181</v>
      </c>
      <c r="N8" s="198"/>
      <c r="O8" s="198"/>
      <c r="P8" s="198"/>
      <c r="Q8" s="198" t="s">
        <v>182</v>
      </c>
      <c r="R8" s="198"/>
      <c r="S8" s="198"/>
      <c r="T8" s="198"/>
      <c r="U8" s="202" t="s">
        <v>183</v>
      </c>
      <c r="V8" s="202"/>
      <c r="W8" s="202"/>
      <c r="X8" s="202"/>
      <c r="Y8" s="202" t="s">
        <v>184</v>
      </c>
      <c r="Z8" s="202"/>
      <c r="AA8" s="202"/>
      <c r="AB8" s="202"/>
      <c r="AC8" s="203" t="s">
        <v>185</v>
      </c>
      <c r="AD8" s="198" t="s">
        <v>186</v>
      </c>
      <c r="AE8" s="198"/>
      <c r="AF8" s="198"/>
      <c r="AG8" s="198"/>
      <c r="AH8" s="198" t="s">
        <v>187</v>
      </c>
      <c r="AI8" s="198"/>
      <c r="AJ8" s="198" t="s">
        <v>188</v>
      </c>
      <c r="AK8" s="198"/>
      <c r="AL8" s="204" t="s">
        <v>189</v>
      </c>
      <c r="AM8" s="205" t="s">
        <v>190</v>
      </c>
      <c r="AN8" s="205" t="s">
        <v>191</v>
      </c>
      <c r="AO8" s="206" t="s">
        <v>192</v>
      </c>
      <c r="AP8" s="198" t="s">
        <v>193</v>
      </c>
      <c r="AQ8" s="198" t="s">
        <v>194</v>
      </c>
      <c r="AR8" s="198" t="s">
        <v>195</v>
      </c>
      <c r="AS8" s="198"/>
      <c r="AT8" s="198" t="s">
        <v>120</v>
      </c>
      <c r="AU8" s="198"/>
      <c r="AV8" s="198"/>
      <c r="AW8" s="198"/>
      <c r="AX8" s="207" t="s">
        <v>196</v>
      </c>
      <c r="AY8" s="198" t="s">
        <v>197</v>
      </c>
      <c r="AZ8" s="198" t="s">
        <v>198</v>
      </c>
      <c r="BA8" s="198" t="s">
        <v>123</v>
      </c>
      <c r="BB8" s="198" t="s">
        <v>111</v>
      </c>
      <c r="BC8" s="208"/>
      <c r="BD8" s="209"/>
      <c r="BE8" s="209"/>
      <c r="BF8" s="210"/>
      <c r="BG8" s="202"/>
      <c r="BH8" s="202"/>
      <c r="BI8" s="211"/>
      <c r="BJ8" s="212"/>
      <c r="BK8" s="213" t="s">
        <v>178</v>
      </c>
      <c r="BL8" s="214" t="s">
        <v>179</v>
      </c>
      <c r="BM8" s="214" t="s">
        <v>180</v>
      </c>
      <c r="BN8" s="215"/>
      <c r="BO8" s="215"/>
      <c r="BP8" s="215"/>
      <c r="BQ8" s="214" t="s">
        <v>199</v>
      </c>
      <c r="BR8" s="214"/>
      <c r="BS8" s="216" t="s">
        <v>120</v>
      </c>
      <c r="BT8" s="217"/>
      <c r="BU8" s="217"/>
      <c r="BV8" s="217"/>
      <c r="BW8" s="217"/>
      <c r="BX8" s="217"/>
      <c r="BY8" s="217"/>
      <c r="BZ8" s="218"/>
      <c r="CA8" s="214" t="s">
        <v>200</v>
      </c>
      <c r="CB8" s="214" t="s">
        <v>123</v>
      </c>
      <c r="CC8" s="219" t="s">
        <v>111</v>
      </c>
      <c r="CD8" s="214"/>
      <c r="CE8" s="220"/>
      <c r="CF8" s="221"/>
      <c r="CG8" s="222"/>
      <c r="CH8" s="222"/>
      <c r="CI8" s="223"/>
      <c r="CJ8" s="224"/>
      <c r="CK8"/>
    </row>
    <row r="9" spans="1:89" s="225" customFormat="1" ht="14" x14ac:dyDescent="0.2">
      <c r="A9" s="171"/>
      <c r="B9" s="172"/>
      <c r="C9" s="171"/>
      <c r="D9" s="198"/>
      <c r="E9" s="198"/>
      <c r="F9" s="199"/>
      <c r="G9" s="200"/>
      <c r="H9" s="198"/>
      <c r="I9" s="198"/>
      <c r="J9" s="201"/>
      <c r="K9" s="201"/>
      <c r="L9" s="201"/>
      <c r="M9" s="198" t="s">
        <v>201</v>
      </c>
      <c r="N9" s="198"/>
      <c r="O9" s="198" t="s">
        <v>202</v>
      </c>
      <c r="P9" s="198"/>
      <c r="Q9" s="198" t="s">
        <v>203</v>
      </c>
      <c r="R9" s="198"/>
      <c r="S9" s="198" t="s">
        <v>204</v>
      </c>
      <c r="T9" s="198"/>
      <c r="U9" s="198" t="s">
        <v>203</v>
      </c>
      <c r="V9" s="198"/>
      <c r="W9" s="198" t="s">
        <v>204</v>
      </c>
      <c r="X9" s="198"/>
      <c r="Y9" s="198" t="s">
        <v>201</v>
      </c>
      <c r="Z9" s="198"/>
      <c r="AA9" s="198" t="s">
        <v>202</v>
      </c>
      <c r="AB9" s="198"/>
      <c r="AC9" s="203"/>
      <c r="AD9" s="198"/>
      <c r="AE9" s="198"/>
      <c r="AF9" s="198"/>
      <c r="AG9" s="198"/>
      <c r="AH9" s="198"/>
      <c r="AI9" s="198"/>
      <c r="AJ9" s="198"/>
      <c r="AK9" s="198"/>
      <c r="AL9" s="226"/>
      <c r="AM9" s="205"/>
      <c r="AN9" s="205"/>
      <c r="AO9" s="227"/>
      <c r="AP9" s="198"/>
      <c r="AQ9" s="198"/>
      <c r="AR9" s="198"/>
      <c r="AS9" s="198"/>
      <c r="AT9" s="198"/>
      <c r="AU9" s="198"/>
      <c r="AV9" s="198"/>
      <c r="AW9" s="198"/>
      <c r="AX9" s="228"/>
      <c r="AY9" s="198"/>
      <c r="AZ9" s="198"/>
      <c r="BA9" s="198"/>
      <c r="BB9" s="198"/>
      <c r="BC9" s="208"/>
      <c r="BD9" s="209"/>
      <c r="BE9" s="209"/>
      <c r="BF9" s="210"/>
      <c r="BG9" s="202"/>
      <c r="BH9" s="202"/>
      <c r="BI9" s="211"/>
      <c r="BJ9" s="212"/>
      <c r="BK9" s="213"/>
      <c r="BL9" s="214"/>
      <c r="BM9" s="214"/>
      <c r="BN9" s="215"/>
      <c r="BO9" s="215"/>
      <c r="BP9" s="215"/>
      <c r="BQ9" s="214"/>
      <c r="BR9" s="214"/>
      <c r="BS9" s="229"/>
      <c r="BT9" s="230"/>
      <c r="BU9" s="230"/>
      <c r="BV9" s="230"/>
      <c r="BW9" s="230"/>
      <c r="BX9" s="230"/>
      <c r="BY9" s="230"/>
      <c r="BZ9" s="231"/>
      <c r="CA9" s="214"/>
      <c r="CB9" s="214"/>
      <c r="CC9" s="232"/>
      <c r="CD9" s="214"/>
      <c r="CE9" s="220"/>
      <c r="CF9" s="221"/>
      <c r="CG9" s="222"/>
      <c r="CH9" s="222"/>
      <c r="CI9" s="223"/>
      <c r="CJ9" s="224"/>
      <c r="CK9"/>
    </row>
    <row r="10" spans="1:89" s="225" customFormat="1" ht="28.5" thickBot="1" x14ac:dyDescent="0.25">
      <c r="A10" s="233"/>
      <c r="B10" s="234"/>
      <c r="C10" s="233"/>
      <c r="D10" s="235"/>
      <c r="E10" s="235"/>
      <c r="F10" s="236"/>
      <c r="G10" s="237"/>
      <c r="H10" s="235"/>
      <c r="I10" s="235"/>
      <c r="J10" s="238"/>
      <c r="K10" s="238"/>
      <c r="L10" s="238"/>
      <c r="M10" s="239" t="s">
        <v>205</v>
      </c>
      <c r="N10" s="239" t="s">
        <v>206</v>
      </c>
      <c r="O10" s="239" t="s">
        <v>205</v>
      </c>
      <c r="P10" s="239" t="s">
        <v>206</v>
      </c>
      <c r="Q10" s="239" t="s">
        <v>205</v>
      </c>
      <c r="R10" s="239" t="s">
        <v>206</v>
      </c>
      <c r="S10" s="239" t="s">
        <v>205</v>
      </c>
      <c r="T10" s="239" t="s">
        <v>206</v>
      </c>
      <c r="U10" s="239" t="s">
        <v>205</v>
      </c>
      <c r="V10" s="239" t="s">
        <v>206</v>
      </c>
      <c r="W10" s="239" t="s">
        <v>205</v>
      </c>
      <c r="X10" s="239" t="s">
        <v>206</v>
      </c>
      <c r="Y10" s="239" t="s">
        <v>205</v>
      </c>
      <c r="Z10" s="239" t="s">
        <v>206</v>
      </c>
      <c r="AA10" s="239" t="s">
        <v>205</v>
      </c>
      <c r="AB10" s="239" t="s">
        <v>206</v>
      </c>
      <c r="AC10" s="240"/>
      <c r="AD10" s="239" t="s">
        <v>207</v>
      </c>
      <c r="AE10" s="239" t="s">
        <v>208</v>
      </c>
      <c r="AF10" s="239" t="s">
        <v>209</v>
      </c>
      <c r="AG10" s="239" t="s">
        <v>210</v>
      </c>
      <c r="AH10" s="239" t="s">
        <v>205</v>
      </c>
      <c r="AI10" s="239" t="s">
        <v>206</v>
      </c>
      <c r="AJ10" s="239" t="s">
        <v>205</v>
      </c>
      <c r="AK10" s="239" t="s">
        <v>206</v>
      </c>
      <c r="AL10" s="241"/>
      <c r="AM10" s="242"/>
      <c r="AN10" s="242"/>
      <c r="AO10" s="243"/>
      <c r="AP10" s="235"/>
      <c r="AQ10" s="235"/>
      <c r="AR10" s="244">
        <v>1</v>
      </c>
      <c r="AS10" s="244">
        <v>2</v>
      </c>
      <c r="AT10" s="239" t="s">
        <v>131</v>
      </c>
      <c r="AU10" s="239" t="s">
        <v>132</v>
      </c>
      <c r="AV10" s="239" t="s">
        <v>133</v>
      </c>
      <c r="AW10" s="239" t="s">
        <v>134</v>
      </c>
      <c r="AX10" s="245"/>
      <c r="AY10" s="235"/>
      <c r="AZ10" s="235"/>
      <c r="BA10" s="235"/>
      <c r="BB10" s="235"/>
      <c r="BC10" s="246"/>
      <c r="BD10" s="247"/>
      <c r="BE10" s="247"/>
      <c r="BF10" s="248"/>
      <c r="BG10" s="249"/>
      <c r="BH10" s="249"/>
      <c r="BI10" s="250"/>
      <c r="BJ10" s="251"/>
      <c r="BK10" s="252"/>
      <c r="BL10" s="253"/>
      <c r="BM10" s="253"/>
      <c r="BN10" s="254"/>
      <c r="BO10" s="254"/>
      <c r="BP10" s="254"/>
      <c r="BQ10" s="255" t="s">
        <v>205</v>
      </c>
      <c r="BR10" s="255" t="s">
        <v>206</v>
      </c>
      <c r="BS10" s="255" t="s">
        <v>211</v>
      </c>
      <c r="BT10" s="255" t="s">
        <v>131</v>
      </c>
      <c r="BU10" s="255" t="s">
        <v>211</v>
      </c>
      <c r="BV10" s="255" t="s">
        <v>132</v>
      </c>
      <c r="BW10" s="255" t="s">
        <v>211</v>
      </c>
      <c r="BX10" s="255" t="s">
        <v>133</v>
      </c>
      <c r="BY10" s="255" t="s">
        <v>211</v>
      </c>
      <c r="BZ10" s="255" t="s">
        <v>134</v>
      </c>
      <c r="CA10" s="253"/>
      <c r="CB10" s="253"/>
      <c r="CC10" s="256"/>
      <c r="CD10" s="253"/>
      <c r="CE10" s="257"/>
      <c r="CF10" s="258"/>
      <c r="CG10" s="259"/>
      <c r="CH10" s="259"/>
      <c r="CI10" s="260"/>
      <c r="CJ10" s="261"/>
      <c r="CK10"/>
    </row>
    <row r="11" spans="1:89" s="268" customFormat="1" ht="14.5" thickBot="1" x14ac:dyDescent="0.35">
      <c r="A11" s="262">
        <v>1</v>
      </c>
      <c r="B11" s="263">
        <v>2</v>
      </c>
      <c r="C11" s="262">
        <v>3</v>
      </c>
      <c r="D11" s="264">
        <v>4</v>
      </c>
      <c r="E11" s="264">
        <v>5</v>
      </c>
      <c r="F11" s="263">
        <v>6</v>
      </c>
      <c r="G11" s="265">
        <v>7</v>
      </c>
      <c r="H11" s="264">
        <v>8</v>
      </c>
      <c r="I11" s="264">
        <v>9</v>
      </c>
      <c r="J11" s="264">
        <v>10</v>
      </c>
      <c r="K11" s="264">
        <v>11</v>
      </c>
      <c r="L11" s="264">
        <v>12</v>
      </c>
      <c r="M11" s="264">
        <v>13</v>
      </c>
      <c r="N11" s="264">
        <v>14</v>
      </c>
      <c r="O11" s="264">
        <v>15</v>
      </c>
      <c r="P11" s="264">
        <v>16</v>
      </c>
      <c r="Q11" s="264">
        <v>17</v>
      </c>
      <c r="R11" s="264">
        <v>18</v>
      </c>
      <c r="S11" s="264">
        <v>19</v>
      </c>
      <c r="T11" s="264">
        <v>20</v>
      </c>
      <c r="U11" s="264">
        <v>21</v>
      </c>
      <c r="V11" s="264">
        <v>22</v>
      </c>
      <c r="W11" s="264">
        <v>23</v>
      </c>
      <c r="X11" s="264">
        <v>24</v>
      </c>
      <c r="Y11" s="264">
        <v>25</v>
      </c>
      <c r="Z11" s="264">
        <v>26</v>
      </c>
      <c r="AA11" s="264">
        <v>27</v>
      </c>
      <c r="AB11" s="264">
        <v>28</v>
      </c>
      <c r="AC11" s="264">
        <v>29</v>
      </c>
      <c r="AD11" s="264">
        <v>30</v>
      </c>
      <c r="AE11" s="264">
        <v>31</v>
      </c>
      <c r="AF11" s="264">
        <v>32</v>
      </c>
      <c r="AG11" s="264">
        <v>33</v>
      </c>
      <c r="AH11" s="264">
        <v>34</v>
      </c>
      <c r="AI11" s="264">
        <v>35</v>
      </c>
      <c r="AJ11" s="264">
        <v>36</v>
      </c>
      <c r="AK11" s="264">
        <v>37</v>
      </c>
      <c r="AL11" s="264">
        <v>38</v>
      </c>
      <c r="AM11" s="264">
        <v>39</v>
      </c>
      <c r="AN11" s="264">
        <v>40</v>
      </c>
      <c r="AO11" s="264">
        <v>41</v>
      </c>
      <c r="AP11" s="264">
        <v>42</v>
      </c>
      <c r="AQ11" s="264">
        <v>43</v>
      </c>
      <c r="AR11" s="264">
        <v>44</v>
      </c>
      <c r="AS11" s="264">
        <v>45</v>
      </c>
      <c r="AT11" s="264">
        <v>46</v>
      </c>
      <c r="AU11" s="264">
        <v>47</v>
      </c>
      <c r="AV11" s="264">
        <v>48</v>
      </c>
      <c r="AW11" s="264">
        <v>49</v>
      </c>
      <c r="AX11" s="264">
        <v>50</v>
      </c>
      <c r="AY11" s="264">
        <v>51</v>
      </c>
      <c r="AZ11" s="264">
        <v>52</v>
      </c>
      <c r="BA11" s="264">
        <v>53</v>
      </c>
      <c r="BB11" s="264">
        <v>54</v>
      </c>
      <c r="BC11" s="264">
        <v>55</v>
      </c>
      <c r="BD11" s="266">
        <v>56</v>
      </c>
      <c r="BE11" s="266">
        <v>56</v>
      </c>
      <c r="BF11" s="262">
        <v>57</v>
      </c>
      <c r="BG11" s="264">
        <v>58</v>
      </c>
      <c r="BH11" s="264">
        <v>59</v>
      </c>
      <c r="BI11" s="263">
        <v>60</v>
      </c>
      <c r="BJ11" s="267">
        <v>61</v>
      </c>
      <c r="BK11" s="262">
        <v>62</v>
      </c>
      <c r="BL11" s="264">
        <v>63</v>
      </c>
      <c r="BM11" s="264">
        <v>64</v>
      </c>
      <c r="BN11" s="264">
        <v>66</v>
      </c>
      <c r="BO11" s="264">
        <v>67</v>
      </c>
      <c r="BP11" s="264">
        <v>68</v>
      </c>
      <c r="BQ11" s="264">
        <v>69</v>
      </c>
      <c r="BR11" s="264">
        <v>70</v>
      </c>
      <c r="BS11" s="264">
        <v>71</v>
      </c>
      <c r="BT11" s="264">
        <v>72</v>
      </c>
      <c r="BU11" s="264">
        <v>73</v>
      </c>
      <c r="BV11" s="264">
        <v>74</v>
      </c>
      <c r="BW11" s="264">
        <v>75</v>
      </c>
      <c r="BX11" s="264">
        <v>76</v>
      </c>
      <c r="BY11" s="264">
        <v>77</v>
      </c>
      <c r="BZ11" s="264">
        <v>78</v>
      </c>
      <c r="CA11" s="264">
        <v>79</v>
      </c>
      <c r="CB11" s="264">
        <v>80</v>
      </c>
      <c r="CC11" s="264">
        <v>81</v>
      </c>
      <c r="CD11" s="264">
        <v>82</v>
      </c>
      <c r="CE11" s="266">
        <v>83</v>
      </c>
      <c r="CF11" s="262">
        <v>84</v>
      </c>
      <c r="CG11" s="264">
        <v>85</v>
      </c>
      <c r="CH11" s="264">
        <v>86</v>
      </c>
      <c r="CI11" s="263">
        <v>87</v>
      </c>
      <c r="CJ11" s="267">
        <v>88</v>
      </c>
      <c r="CK11"/>
    </row>
    <row r="12" spans="1:89" ht="39.5" thickBot="1" x14ac:dyDescent="0.35">
      <c r="A12" s="269">
        <v>1</v>
      </c>
      <c r="B12" s="270" t="s">
        <v>146</v>
      </c>
      <c r="C12" s="271">
        <v>103.5</v>
      </c>
      <c r="D12" s="272">
        <v>187</v>
      </c>
      <c r="E12" s="272">
        <v>80</v>
      </c>
      <c r="F12" s="273">
        <v>23.156300000000002</v>
      </c>
      <c r="G12" s="274">
        <v>564329.67000000004</v>
      </c>
      <c r="H12" s="275">
        <v>1026901.58</v>
      </c>
      <c r="I12" s="275">
        <v>438233</v>
      </c>
      <c r="J12" s="275">
        <f>G12+H12+I12</f>
        <v>2029464.25</v>
      </c>
      <c r="K12" s="275">
        <v>507366.09</v>
      </c>
      <c r="L12" s="275">
        <f>J12+K12</f>
        <v>2536830.34</v>
      </c>
      <c r="M12" s="272">
        <v>7</v>
      </c>
      <c r="N12" s="275">
        <v>1548.49</v>
      </c>
      <c r="O12" s="272">
        <v>40</v>
      </c>
      <c r="P12" s="275">
        <v>17697.009999999998</v>
      </c>
      <c r="Q12" s="272">
        <v>0</v>
      </c>
      <c r="R12" s="275">
        <v>0</v>
      </c>
      <c r="S12" s="272">
        <v>0</v>
      </c>
      <c r="T12" s="275">
        <v>0</v>
      </c>
      <c r="U12" s="272">
        <v>0</v>
      </c>
      <c r="V12" s="275">
        <v>0</v>
      </c>
      <c r="W12" s="272">
        <v>0</v>
      </c>
      <c r="X12" s="275">
        <v>0</v>
      </c>
      <c r="Y12" s="272">
        <v>47</v>
      </c>
      <c r="Z12" s="275">
        <v>10396.99</v>
      </c>
      <c r="AA12" s="272">
        <v>73</v>
      </c>
      <c r="AB12" s="275">
        <v>32297.03</v>
      </c>
      <c r="AC12" s="275">
        <f>N12+P12+R12+T12+V12+X12+Z12+AB12</f>
        <v>61939.519999999997</v>
      </c>
      <c r="AD12" s="275">
        <v>17697</v>
      </c>
      <c r="AE12" s="275">
        <v>0</v>
      </c>
      <c r="AF12" s="275">
        <v>0</v>
      </c>
      <c r="AG12" s="275">
        <v>74327.399999999994</v>
      </c>
      <c r="AH12" s="272">
        <v>370.5</v>
      </c>
      <c r="AI12" s="275">
        <v>761048.99</v>
      </c>
      <c r="AJ12" s="272">
        <v>0</v>
      </c>
      <c r="AK12" s="275">
        <v>0</v>
      </c>
      <c r="AL12" s="275">
        <v>0</v>
      </c>
      <c r="AM12" s="275">
        <v>0</v>
      </c>
      <c r="AN12" s="275">
        <v>17697</v>
      </c>
      <c r="AO12" s="275">
        <v>0</v>
      </c>
      <c r="AP12" s="275">
        <v>117960</v>
      </c>
      <c r="AQ12" s="275">
        <v>8295.4699999999993</v>
      </c>
      <c r="AR12" s="275">
        <v>0</v>
      </c>
      <c r="AS12" s="275">
        <v>0</v>
      </c>
      <c r="AT12" s="275">
        <v>0</v>
      </c>
      <c r="AU12" s="275">
        <v>322372.96000000002</v>
      </c>
      <c r="AV12" s="275">
        <v>243896.44</v>
      </c>
      <c r="AW12" s="275">
        <v>233818.11</v>
      </c>
      <c r="AX12" s="275">
        <v>0</v>
      </c>
      <c r="AY12" s="275">
        <v>0</v>
      </c>
      <c r="AZ12" s="275">
        <v>0</v>
      </c>
      <c r="BA12" s="275">
        <v>253682.93</v>
      </c>
      <c r="BB12" s="275">
        <f>BC12-(L12+AC12+AD12+AE12+AF12+AG12+AI12+AK12+AL12+AM12+AN12+AO12+AP12+AQ12+AR12+AS12+AT12+AU12+AV12+AW12+AX12+AY12+AZ12+BA12)</f>
        <v>0</v>
      </c>
      <c r="BC12" s="275">
        <v>4649566.16</v>
      </c>
      <c r="BD12" s="276">
        <v>4973185.76</v>
      </c>
      <c r="BE12" s="276">
        <v>0</v>
      </c>
      <c r="BF12" s="277">
        <f>(BC12*12+BE12)/1000</f>
        <v>55794.793920000004</v>
      </c>
      <c r="BG12" s="275">
        <f>(BF12-BF12*10%)*6%</f>
        <v>3012.9188716799999</v>
      </c>
      <c r="BH12" s="275">
        <f>(BF12-BF12*10%)*3.5%</f>
        <v>1757.5360084800002</v>
      </c>
      <c r="BI12" s="273">
        <f>BF12*3%</f>
        <v>1673.8438176</v>
      </c>
      <c r="BJ12" s="278">
        <f>BF12+BG12+BH12+BI12</f>
        <v>62239.092617759998</v>
      </c>
      <c r="BK12" s="275">
        <v>564329.73</v>
      </c>
      <c r="BL12" s="275">
        <v>1026901.67</v>
      </c>
      <c r="BM12" s="275">
        <v>438233.07</v>
      </c>
      <c r="BN12" s="275">
        <f>BK12+BL12+BM12</f>
        <v>2029464.47</v>
      </c>
      <c r="BO12" s="275">
        <v>507366.1</v>
      </c>
      <c r="BP12" s="275">
        <f>BN12+BO12</f>
        <v>2536830.5699999998</v>
      </c>
      <c r="BQ12" s="279">
        <v>370.5</v>
      </c>
      <c r="BR12" s="275">
        <v>761049.22</v>
      </c>
      <c r="BS12" s="280">
        <v>0</v>
      </c>
      <c r="BT12" s="275">
        <v>0</v>
      </c>
      <c r="BU12" s="280">
        <v>8</v>
      </c>
      <c r="BV12" s="275">
        <v>322373</v>
      </c>
      <c r="BW12" s="280">
        <v>7</v>
      </c>
      <c r="BX12" s="275">
        <v>243896.49</v>
      </c>
      <c r="BY12" s="280">
        <v>9</v>
      </c>
      <c r="BZ12" s="275">
        <v>233818.18</v>
      </c>
      <c r="CA12" s="275">
        <v>0</v>
      </c>
      <c r="CB12" s="275">
        <v>253683.17</v>
      </c>
      <c r="CC12" s="275">
        <f>CD12-(BP12+BR12+BT12+BV12+BX12+BZ12+CA12+CB12)</f>
        <v>8295.4699999988079</v>
      </c>
      <c r="CD12" s="275">
        <v>4359946.0999999996</v>
      </c>
      <c r="CE12" s="276">
        <v>0</v>
      </c>
      <c r="CF12" s="277">
        <f>(CD12*12+CE12)/1000</f>
        <v>52319.353199999998</v>
      </c>
      <c r="CG12" s="275">
        <f>(CF12-CF12*10%)*6%</f>
        <v>2825.2450727999994</v>
      </c>
      <c r="CH12" s="275">
        <f>(CF12-CF12*10%)*3.5%</f>
        <v>1648.0596257999998</v>
      </c>
      <c r="CI12" s="273">
        <f>CF12*3%</f>
        <v>1569.5805959999998</v>
      </c>
      <c r="CJ12" s="278">
        <f>CF12+CG12+CH12+CI12</f>
        <v>58362.238494599995</v>
      </c>
    </row>
    <row r="13" spans="1:89" ht="13.5" thickBot="1" x14ac:dyDescent="0.35">
      <c r="A13" s="281"/>
      <c r="B13" s="282" t="s">
        <v>147</v>
      </c>
      <c r="C13" s="283">
        <f t="shared" ref="C13:BN13" si="0">SUM(C12:C12)</f>
        <v>103.5</v>
      </c>
      <c r="D13" s="284">
        <f t="shared" si="0"/>
        <v>187</v>
      </c>
      <c r="E13" s="284">
        <f t="shared" si="0"/>
        <v>80</v>
      </c>
      <c r="F13" s="285">
        <f t="shared" si="0"/>
        <v>23.156300000000002</v>
      </c>
      <c r="G13" s="286">
        <f t="shared" si="0"/>
        <v>564329.67000000004</v>
      </c>
      <c r="H13" s="287">
        <f t="shared" si="0"/>
        <v>1026901.58</v>
      </c>
      <c r="I13" s="287">
        <f t="shared" si="0"/>
        <v>438233</v>
      </c>
      <c r="J13" s="287">
        <f t="shared" si="0"/>
        <v>2029464.25</v>
      </c>
      <c r="K13" s="287">
        <f t="shared" si="0"/>
        <v>507366.09</v>
      </c>
      <c r="L13" s="287">
        <f t="shared" si="0"/>
        <v>2536830.34</v>
      </c>
      <c r="M13" s="284">
        <f t="shared" si="0"/>
        <v>7</v>
      </c>
      <c r="N13" s="287">
        <f t="shared" si="0"/>
        <v>1548.49</v>
      </c>
      <c r="O13" s="284">
        <f t="shared" si="0"/>
        <v>40</v>
      </c>
      <c r="P13" s="287">
        <f t="shared" si="0"/>
        <v>17697.009999999998</v>
      </c>
      <c r="Q13" s="284">
        <f t="shared" si="0"/>
        <v>0</v>
      </c>
      <c r="R13" s="287">
        <f t="shared" si="0"/>
        <v>0</v>
      </c>
      <c r="S13" s="284">
        <f t="shared" si="0"/>
        <v>0</v>
      </c>
      <c r="T13" s="287">
        <f t="shared" si="0"/>
        <v>0</v>
      </c>
      <c r="U13" s="284">
        <f t="shared" si="0"/>
        <v>0</v>
      </c>
      <c r="V13" s="287">
        <f t="shared" si="0"/>
        <v>0</v>
      </c>
      <c r="W13" s="284">
        <f t="shared" si="0"/>
        <v>0</v>
      </c>
      <c r="X13" s="287">
        <f t="shared" si="0"/>
        <v>0</v>
      </c>
      <c r="Y13" s="284">
        <f t="shared" si="0"/>
        <v>47</v>
      </c>
      <c r="Z13" s="287">
        <f t="shared" si="0"/>
        <v>10396.99</v>
      </c>
      <c r="AA13" s="284">
        <f t="shared" si="0"/>
        <v>73</v>
      </c>
      <c r="AB13" s="287">
        <f t="shared" si="0"/>
        <v>32297.03</v>
      </c>
      <c r="AC13" s="287">
        <f t="shared" si="0"/>
        <v>61939.519999999997</v>
      </c>
      <c r="AD13" s="287">
        <f t="shared" si="0"/>
        <v>17697</v>
      </c>
      <c r="AE13" s="287">
        <f t="shared" si="0"/>
        <v>0</v>
      </c>
      <c r="AF13" s="287">
        <f t="shared" si="0"/>
        <v>0</v>
      </c>
      <c r="AG13" s="287">
        <f t="shared" si="0"/>
        <v>74327.399999999994</v>
      </c>
      <c r="AH13" s="284">
        <f t="shared" si="0"/>
        <v>370.5</v>
      </c>
      <c r="AI13" s="287">
        <f t="shared" si="0"/>
        <v>761048.99</v>
      </c>
      <c r="AJ13" s="284">
        <f t="shared" si="0"/>
        <v>0</v>
      </c>
      <c r="AK13" s="287">
        <f t="shared" si="0"/>
        <v>0</v>
      </c>
      <c r="AL13" s="287">
        <f t="shared" si="0"/>
        <v>0</v>
      </c>
      <c r="AM13" s="287">
        <f t="shared" si="0"/>
        <v>0</v>
      </c>
      <c r="AN13" s="287">
        <f t="shared" si="0"/>
        <v>17697</v>
      </c>
      <c r="AO13" s="287">
        <f t="shared" si="0"/>
        <v>0</v>
      </c>
      <c r="AP13" s="287">
        <f t="shared" si="0"/>
        <v>117960</v>
      </c>
      <c r="AQ13" s="287">
        <f t="shared" si="0"/>
        <v>8295.4699999999993</v>
      </c>
      <c r="AR13" s="287">
        <f t="shared" si="0"/>
        <v>0</v>
      </c>
      <c r="AS13" s="287">
        <f t="shared" si="0"/>
        <v>0</v>
      </c>
      <c r="AT13" s="287">
        <f t="shared" si="0"/>
        <v>0</v>
      </c>
      <c r="AU13" s="287">
        <f t="shared" si="0"/>
        <v>322372.96000000002</v>
      </c>
      <c r="AV13" s="287">
        <f t="shared" si="0"/>
        <v>243896.44</v>
      </c>
      <c r="AW13" s="287">
        <f t="shared" si="0"/>
        <v>233818.11</v>
      </c>
      <c r="AX13" s="287">
        <f t="shared" si="0"/>
        <v>0</v>
      </c>
      <c r="AY13" s="287">
        <f t="shared" si="0"/>
        <v>0</v>
      </c>
      <c r="AZ13" s="287">
        <f t="shared" si="0"/>
        <v>0</v>
      </c>
      <c r="BA13" s="287">
        <f t="shared" si="0"/>
        <v>253682.93</v>
      </c>
      <c r="BB13" s="287">
        <f t="shared" si="0"/>
        <v>0</v>
      </c>
      <c r="BC13" s="287">
        <f t="shared" si="0"/>
        <v>4649566.16</v>
      </c>
      <c r="BD13" s="288">
        <f t="shared" si="0"/>
        <v>4973185.76</v>
      </c>
      <c r="BE13" s="288">
        <f t="shared" si="0"/>
        <v>0</v>
      </c>
      <c r="BF13" s="289">
        <f t="shared" si="0"/>
        <v>55794.793920000004</v>
      </c>
      <c r="BG13" s="287">
        <f t="shared" si="0"/>
        <v>3012.9188716799999</v>
      </c>
      <c r="BH13" s="287">
        <f t="shared" si="0"/>
        <v>1757.5360084800002</v>
      </c>
      <c r="BI13" s="285">
        <f t="shared" si="0"/>
        <v>1673.8438176</v>
      </c>
      <c r="BJ13" s="290">
        <f t="shared" si="0"/>
        <v>62239.092617759998</v>
      </c>
      <c r="BK13" s="289">
        <f t="shared" si="0"/>
        <v>564329.73</v>
      </c>
      <c r="BL13" s="287">
        <f t="shared" si="0"/>
        <v>1026901.67</v>
      </c>
      <c r="BM13" s="287">
        <f t="shared" si="0"/>
        <v>438233.07</v>
      </c>
      <c r="BN13" s="287">
        <f t="shared" si="0"/>
        <v>2029464.47</v>
      </c>
      <c r="BO13" s="287">
        <f t="shared" ref="BO13:CJ13" si="1">SUM(BO12:BO12)</f>
        <v>507366.1</v>
      </c>
      <c r="BP13" s="287">
        <f t="shared" si="1"/>
        <v>2536830.5699999998</v>
      </c>
      <c r="BQ13" s="284">
        <f t="shared" si="1"/>
        <v>370.5</v>
      </c>
      <c r="BR13" s="287">
        <f t="shared" si="1"/>
        <v>761049.22</v>
      </c>
      <c r="BS13" s="291">
        <f t="shared" si="1"/>
        <v>0</v>
      </c>
      <c r="BT13" s="287">
        <f t="shared" si="1"/>
        <v>0</v>
      </c>
      <c r="BU13" s="291">
        <f t="shared" si="1"/>
        <v>8</v>
      </c>
      <c r="BV13" s="287">
        <f t="shared" si="1"/>
        <v>322373</v>
      </c>
      <c r="BW13" s="291">
        <f t="shared" si="1"/>
        <v>7</v>
      </c>
      <c r="BX13" s="287">
        <f t="shared" si="1"/>
        <v>243896.49</v>
      </c>
      <c r="BY13" s="291">
        <f t="shared" si="1"/>
        <v>9</v>
      </c>
      <c r="BZ13" s="287">
        <f t="shared" si="1"/>
        <v>233818.18</v>
      </c>
      <c r="CA13" s="287">
        <f t="shared" si="1"/>
        <v>0</v>
      </c>
      <c r="CB13" s="287">
        <f t="shared" si="1"/>
        <v>253683.17</v>
      </c>
      <c r="CC13" s="287">
        <f t="shared" si="1"/>
        <v>8295.4699999988079</v>
      </c>
      <c r="CD13" s="287">
        <f t="shared" si="1"/>
        <v>4359946.0999999996</v>
      </c>
      <c r="CE13" s="288">
        <f t="shared" si="1"/>
        <v>0</v>
      </c>
      <c r="CF13" s="289">
        <f t="shared" si="1"/>
        <v>52319.353199999998</v>
      </c>
      <c r="CG13" s="287">
        <f t="shared" si="1"/>
        <v>2825.2450727999994</v>
      </c>
      <c r="CH13" s="287">
        <f t="shared" si="1"/>
        <v>1648.0596257999998</v>
      </c>
      <c r="CI13" s="285">
        <f t="shared" si="1"/>
        <v>1569.5805959999998</v>
      </c>
      <c r="CJ13" s="290">
        <f t="shared" si="1"/>
        <v>58362.238494599995</v>
      </c>
    </row>
  </sheetData>
  <mergeCells count="94">
    <mergeCell ref="BS8:BZ9"/>
    <mergeCell ref="CA8:CA10"/>
    <mergeCell ref="CB8:CB10"/>
    <mergeCell ref="CC8:CC10"/>
    <mergeCell ref="M9:N9"/>
    <mergeCell ref="O9:P9"/>
    <mergeCell ref="Q9:R9"/>
    <mergeCell ref="S9:T9"/>
    <mergeCell ref="U9:V9"/>
    <mergeCell ref="W9:X9"/>
    <mergeCell ref="AT8:AW9"/>
    <mergeCell ref="AX8:AX10"/>
    <mergeCell ref="AY8:AY10"/>
    <mergeCell ref="AZ8:AZ10"/>
    <mergeCell ref="BA8:BA10"/>
    <mergeCell ref="BB8:BB10"/>
    <mergeCell ref="AM8:AM10"/>
    <mergeCell ref="AN8:AN10"/>
    <mergeCell ref="AO8:AO10"/>
    <mergeCell ref="AP8:AP10"/>
    <mergeCell ref="AQ8:AQ10"/>
    <mergeCell ref="AR8:AS9"/>
    <mergeCell ref="I8:I10"/>
    <mergeCell ref="M8:P8"/>
    <mergeCell ref="Q8:T8"/>
    <mergeCell ref="U8:X8"/>
    <mergeCell ref="Y8:AB8"/>
    <mergeCell ref="AC8:AC10"/>
    <mergeCell ref="Y9:Z9"/>
    <mergeCell ref="AA9:AB9"/>
    <mergeCell ref="CF7:CF10"/>
    <mergeCell ref="CG7:CG10"/>
    <mergeCell ref="CH7:CH10"/>
    <mergeCell ref="CI7:CI10"/>
    <mergeCell ref="CJ7:CJ10"/>
    <mergeCell ref="C8:C10"/>
    <mergeCell ref="D8:D10"/>
    <mergeCell ref="E8:E10"/>
    <mergeCell ref="G8:G10"/>
    <mergeCell ref="H8:H10"/>
    <mergeCell ref="BK7:BM7"/>
    <mergeCell ref="BN7:BN10"/>
    <mergeCell ref="BO7:BO10"/>
    <mergeCell ref="BP7:BP10"/>
    <mergeCell ref="CD7:CD10"/>
    <mergeCell ref="CE7:CE10"/>
    <mergeCell ref="BK8:BK10"/>
    <mergeCell ref="BL8:BL10"/>
    <mergeCell ref="BM8:BM10"/>
    <mergeCell ref="BQ8:BR9"/>
    <mergeCell ref="BE7:BE10"/>
    <mergeCell ref="BF7:BF10"/>
    <mergeCell ref="BG7:BG10"/>
    <mergeCell ref="BH7:BH10"/>
    <mergeCell ref="BI7:BI10"/>
    <mergeCell ref="BJ7:BJ10"/>
    <mergeCell ref="K7:K10"/>
    <mergeCell ref="L7:L10"/>
    <mergeCell ref="M7:AC7"/>
    <mergeCell ref="AD7:BB7"/>
    <mergeCell ref="BC7:BC10"/>
    <mergeCell ref="BD7:BD10"/>
    <mergeCell ref="AD8:AG9"/>
    <mergeCell ref="AH8:AI9"/>
    <mergeCell ref="AJ8:AK9"/>
    <mergeCell ref="AL8:AL10"/>
    <mergeCell ref="BY5:BZ5"/>
    <mergeCell ref="A6:A10"/>
    <mergeCell ref="B6:B10"/>
    <mergeCell ref="C6:F6"/>
    <mergeCell ref="G6:BJ6"/>
    <mergeCell ref="BK6:CJ6"/>
    <mergeCell ref="C7:E7"/>
    <mergeCell ref="F7:F10"/>
    <mergeCell ref="G7:I7"/>
    <mergeCell ref="J7:J10"/>
    <mergeCell ref="AJ5:AK5"/>
    <mergeCell ref="BK5:BP5"/>
    <mergeCell ref="BQ5:BR5"/>
    <mergeCell ref="BS5:BT5"/>
    <mergeCell ref="BU5:BV5"/>
    <mergeCell ref="BW5:BX5"/>
    <mergeCell ref="W5:X5"/>
    <mergeCell ref="Y5:Z5"/>
    <mergeCell ref="AA5:AB5"/>
    <mergeCell ref="AD5:AE5"/>
    <mergeCell ref="AF5:AG5"/>
    <mergeCell ref="AH5:AI5"/>
    <mergeCell ref="G5:L5"/>
    <mergeCell ref="M5:N5"/>
    <mergeCell ref="O5:P5"/>
    <mergeCell ref="Q5:R5"/>
    <mergeCell ref="S5:T5"/>
    <mergeCell ref="U5:V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49"/>
  <sheetViews>
    <sheetView workbookViewId="0">
      <selection sqref="A1:XFD1048576"/>
    </sheetView>
  </sheetViews>
  <sheetFormatPr defaultColWidth="10.6640625" defaultRowHeight="13" x14ac:dyDescent="0.3"/>
  <cols>
    <col min="1" max="1" width="5.88671875" style="4" customWidth="1"/>
    <col min="2" max="2" width="23.33203125" style="4" customWidth="1"/>
    <col min="3" max="3" width="15.6640625" style="4" customWidth="1"/>
    <col min="4" max="4" width="24.6640625" style="4" customWidth="1"/>
    <col min="5" max="5" width="18.6640625" style="4" customWidth="1"/>
    <col min="6" max="6" width="24.6640625" style="4" customWidth="1"/>
    <col min="7" max="9" width="29.44140625" style="4" customWidth="1"/>
    <col min="10" max="11" width="24.109375" style="4" customWidth="1"/>
    <col min="12" max="13" width="33.88671875" style="4" customWidth="1"/>
    <col min="14" max="14" width="24.109375" style="4" customWidth="1"/>
    <col min="15" max="18" width="26.44140625" style="4" customWidth="1"/>
    <col min="19" max="19" width="18.6640625" style="4" customWidth="1"/>
    <col min="20" max="20" width="26.44140625" style="4" customWidth="1"/>
    <col min="21" max="22" width="29.6640625" style="4" customWidth="1"/>
    <col min="23" max="23" width="30.44140625" style="4" customWidth="1"/>
    <col min="24" max="24" width="26.44140625" style="4" customWidth="1"/>
    <col min="25" max="26" width="29.6640625" style="4" customWidth="1"/>
    <col min="27" max="27" width="32.44140625" style="4" customWidth="1"/>
    <col min="28" max="35" width="18.6640625" style="4" customWidth="1"/>
    <col min="36" max="37" width="21.109375" style="4" customWidth="1"/>
    <col min="38" max="38" width="31.6640625" style="4" customWidth="1"/>
    <col min="39" max="39" width="25.6640625" style="4" customWidth="1"/>
    <col min="40" max="41" width="22.44140625" style="4" customWidth="1"/>
    <col min="42" max="44" width="18.6640625" style="4" customWidth="1"/>
    <col min="45" max="51" width="22.6640625" style="4" customWidth="1"/>
    <col min="52" max="16384" width="10.6640625" style="4"/>
  </cols>
  <sheetData>
    <row r="2" spans="1:51" ht="54" customHeight="1" x14ac:dyDescent="0.3">
      <c r="B2" s="292" t="s">
        <v>0</v>
      </c>
      <c r="C2" s="292"/>
      <c r="D2" s="292"/>
      <c r="K2" s="293" t="s">
        <v>212</v>
      </c>
      <c r="L2" s="293"/>
      <c r="M2" s="293"/>
      <c r="N2" s="293"/>
      <c r="O2" s="293"/>
      <c r="P2" s="293"/>
      <c r="Q2" s="293"/>
      <c r="R2" s="293"/>
      <c r="S2" s="293"/>
      <c r="AN2" s="292" t="s">
        <v>1</v>
      </c>
      <c r="AO2" s="292"/>
      <c r="AP2" s="292"/>
    </row>
    <row r="3" spans="1:51" x14ac:dyDescent="0.3">
      <c r="B3" s="292" t="s">
        <v>44</v>
      </c>
      <c r="C3" s="292"/>
      <c r="D3" s="292"/>
      <c r="AN3" s="292" t="s">
        <v>213</v>
      </c>
      <c r="AO3" s="292"/>
      <c r="AP3" s="292"/>
    </row>
    <row r="4" spans="1:51" x14ac:dyDescent="0.3">
      <c r="B4" s="292"/>
      <c r="C4" s="292"/>
      <c r="D4" s="292"/>
      <c r="K4" s="294" t="s">
        <v>214</v>
      </c>
      <c r="L4" s="294"/>
      <c r="M4" s="294"/>
      <c r="N4" s="294"/>
      <c r="O4" s="294"/>
      <c r="P4" s="294"/>
      <c r="Q4" s="294"/>
      <c r="R4" s="294"/>
      <c r="S4" s="294"/>
      <c r="AN4" s="292"/>
      <c r="AO4" s="292"/>
      <c r="AP4" s="292"/>
    </row>
    <row r="5" spans="1:51" ht="14" customHeight="1" x14ac:dyDescent="0.3">
      <c r="B5" s="295" t="s">
        <v>215</v>
      </c>
      <c r="C5" s="296" t="s">
        <v>60</v>
      </c>
      <c r="D5" s="296"/>
      <c r="F5" s="297"/>
      <c r="G5" s="297"/>
      <c r="H5" s="297"/>
      <c r="I5" s="297"/>
      <c r="K5" s="298">
        <v>45902</v>
      </c>
      <c r="L5" s="294"/>
      <c r="M5" s="294"/>
      <c r="N5" s="294"/>
      <c r="O5" s="294"/>
      <c r="P5" s="294"/>
      <c r="Q5" s="294"/>
      <c r="R5" s="294"/>
      <c r="S5" s="294"/>
      <c r="AN5" s="292" t="s">
        <v>216</v>
      </c>
      <c r="AO5" s="296" t="s">
        <v>61</v>
      </c>
      <c r="AP5" s="296"/>
    </row>
    <row r="6" spans="1:51" x14ac:dyDescent="0.3">
      <c r="B6" s="299" t="s">
        <v>45</v>
      </c>
      <c r="C6" s="300" t="s">
        <v>46</v>
      </c>
      <c r="D6" s="300"/>
      <c r="F6" s="297"/>
      <c r="K6" s="294" t="s">
        <v>217</v>
      </c>
      <c r="L6" s="294"/>
      <c r="M6" s="294"/>
      <c r="N6" s="294"/>
      <c r="O6" s="294"/>
      <c r="P6" s="294"/>
      <c r="Q6" s="294"/>
      <c r="R6" s="294"/>
      <c r="S6" s="294"/>
      <c r="AN6" s="299" t="s">
        <v>45</v>
      </c>
      <c r="AO6" s="300" t="s">
        <v>46</v>
      </c>
      <c r="AP6" s="300"/>
    </row>
    <row r="7" spans="1:51" x14ac:dyDescent="0.3">
      <c r="B7" s="292" t="s">
        <v>62</v>
      </c>
      <c r="C7" s="292"/>
      <c r="D7" s="292"/>
      <c r="AN7" s="292" t="s">
        <v>62</v>
      </c>
      <c r="AO7" s="292"/>
      <c r="AP7" s="292"/>
    </row>
    <row r="8" spans="1:51" x14ac:dyDescent="0.3">
      <c r="B8" s="292"/>
      <c r="C8" s="292"/>
      <c r="D8" s="292"/>
      <c r="AN8" s="292"/>
      <c r="AO8" s="292"/>
      <c r="AP8" s="292"/>
    </row>
    <row r="9" spans="1:51" ht="14.5" x14ac:dyDescent="0.35">
      <c r="B9" s="16" t="s">
        <v>64</v>
      </c>
      <c r="C9" s="292"/>
      <c r="D9" s="292"/>
      <c r="AN9" s="292"/>
      <c r="AO9" s="292"/>
      <c r="AP9" s="292"/>
    </row>
    <row r="10" spans="1:51" ht="55.25" customHeight="1" x14ac:dyDescent="0.3">
      <c r="A10" s="301" t="s">
        <v>91</v>
      </c>
      <c r="B10" s="301" t="s">
        <v>218</v>
      </c>
      <c r="C10" s="301" t="s">
        <v>219</v>
      </c>
      <c r="D10" s="301" t="s">
        <v>220</v>
      </c>
      <c r="E10" s="301" t="s">
        <v>221</v>
      </c>
      <c r="F10" s="302" t="s">
        <v>222</v>
      </c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2" t="s">
        <v>223</v>
      </c>
      <c r="AQ10" s="303"/>
      <c r="AR10" s="304"/>
      <c r="AS10" s="301" t="s">
        <v>224</v>
      </c>
      <c r="AT10" s="302" t="s">
        <v>225</v>
      </c>
      <c r="AU10" s="303"/>
      <c r="AV10" s="304"/>
      <c r="AW10" s="302" t="s">
        <v>226</v>
      </c>
      <c r="AX10" s="303"/>
      <c r="AY10" s="304"/>
    </row>
    <row r="11" spans="1:51" ht="13.75" customHeight="1" x14ac:dyDescent="0.3">
      <c r="A11" s="305"/>
      <c r="B11" s="305"/>
      <c r="C11" s="305"/>
      <c r="D11" s="305"/>
      <c r="E11" s="305"/>
      <c r="F11" s="301" t="s">
        <v>227</v>
      </c>
      <c r="G11" s="301" t="s">
        <v>228</v>
      </c>
      <c r="H11" s="301" t="s">
        <v>43</v>
      </c>
      <c r="I11" s="301" t="s">
        <v>26</v>
      </c>
      <c r="J11" s="301" t="s">
        <v>49</v>
      </c>
      <c r="K11" s="301" t="s">
        <v>28</v>
      </c>
      <c r="L11" s="301" t="s">
        <v>42</v>
      </c>
      <c r="M11" s="301" t="s">
        <v>41</v>
      </c>
      <c r="N11" s="301" t="s">
        <v>229</v>
      </c>
      <c r="O11" s="301" t="s">
        <v>230</v>
      </c>
      <c r="P11" s="301" t="s">
        <v>52</v>
      </c>
      <c r="Q11" s="301" t="s">
        <v>231</v>
      </c>
      <c r="R11" s="301" t="s">
        <v>40</v>
      </c>
      <c r="S11" s="301" t="s">
        <v>232</v>
      </c>
      <c r="T11" s="301" t="s">
        <v>30</v>
      </c>
      <c r="U11" s="301" t="s">
        <v>36</v>
      </c>
      <c r="V11" s="301" t="s">
        <v>32</v>
      </c>
      <c r="W11" s="301" t="s">
        <v>34</v>
      </c>
      <c r="X11" s="301" t="s">
        <v>31</v>
      </c>
      <c r="Y11" s="301" t="s">
        <v>37</v>
      </c>
      <c r="Z11" s="301" t="s">
        <v>233</v>
      </c>
      <c r="AA11" s="301" t="s">
        <v>234</v>
      </c>
      <c r="AB11" s="301" t="s">
        <v>51</v>
      </c>
      <c r="AC11" s="301" t="s">
        <v>38</v>
      </c>
      <c r="AD11" s="301" t="s">
        <v>235</v>
      </c>
      <c r="AE11" s="301" t="s">
        <v>236</v>
      </c>
      <c r="AF11" s="301" t="s">
        <v>39</v>
      </c>
      <c r="AG11" s="301" t="s">
        <v>237</v>
      </c>
      <c r="AH11" s="301" t="s">
        <v>238</v>
      </c>
      <c r="AI11" s="301" t="s">
        <v>239</v>
      </c>
      <c r="AJ11" s="301" t="s">
        <v>29</v>
      </c>
      <c r="AK11" s="301" t="s">
        <v>53</v>
      </c>
      <c r="AL11" s="301" t="s">
        <v>240</v>
      </c>
      <c r="AM11" s="301" t="s">
        <v>241</v>
      </c>
      <c r="AN11" s="301" t="s">
        <v>58</v>
      </c>
      <c r="AO11" s="301" t="s">
        <v>242</v>
      </c>
      <c r="AP11" s="305" t="s">
        <v>243</v>
      </c>
      <c r="AQ11" s="305" t="s">
        <v>244</v>
      </c>
      <c r="AR11" s="305" t="s">
        <v>245</v>
      </c>
      <c r="AS11" s="305"/>
      <c r="AT11" s="305" t="s">
        <v>243</v>
      </c>
      <c r="AU11" s="305" t="s">
        <v>244</v>
      </c>
      <c r="AV11" s="305" t="s">
        <v>245</v>
      </c>
      <c r="AW11" s="305" t="s">
        <v>243</v>
      </c>
      <c r="AX11" s="305" t="s">
        <v>244</v>
      </c>
      <c r="AY11" s="305" t="s">
        <v>245</v>
      </c>
    </row>
    <row r="12" spans="1:51" ht="50.25" customHeight="1" x14ac:dyDescent="0.3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</row>
    <row r="13" spans="1:51" ht="14" customHeight="1" x14ac:dyDescent="0.3">
      <c r="A13" s="307" t="s">
        <v>214</v>
      </c>
      <c r="B13" s="308"/>
      <c r="C13" s="308"/>
      <c r="D13" s="309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</row>
    <row r="14" spans="1:51" ht="14" customHeight="1" x14ac:dyDescent="0.3">
      <c r="A14" s="311" t="s">
        <v>246</v>
      </c>
      <c r="B14" s="312" t="s">
        <v>247</v>
      </c>
      <c r="C14" s="313">
        <v>23.156300000000002</v>
      </c>
      <c r="D14" s="314">
        <v>4058928.72</v>
      </c>
      <c r="E14" s="314">
        <v>1014732.19</v>
      </c>
      <c r="F14" s="314">
        <v>0</v>
      </c>
      <c r="G14" s="314">
        <v>0</v>
      </c>
      <c r="H14" s="314"/>
      <c r="I14" s="314">
        <v>0</v>
      </c>
      <c r="J14" s="314"/>
      <c r="K14" s="314"/>
      <c r="L14" s="314">
        <v>0</v>
      </c>
      <c r="M14" s="314">
        <v>0</v>
      </c>
      <c r="N14" s="314"/>
      <c r="O14" s="314"/>
      <c r="P14" s="314"/>
      <c r="Q14" s="314">
        <v>507366.1</v>
      </c>
      <c r="R14" s="314">
        <v>117960</v>
      </c>
      <c r="S14" s="314"/>
      <c r="T14" s="314">
        <v>0</v>
      </c>
      <c r="U14" s="314">
        <v>644745.96</v>
      </c>
      <c r="V14" s="314">
        <v>487792.93</v>
      </c>
      <c r="W14" s="314">
        <v>467636.29</v>
      </c>
      <c r="X14" s="314"/>
      <c r="Y14" s="314"/>
      <c r="Z14" s="314"/>
      <c r="AA14" s="314"/>
      <c r="AB14" s="314">
        <v>0</v>
      </c>
      <c r="AC14" s="314">
        <v>16590.939999999999</v>
      </c>
      <c r="AD14" s="314">
        <v>0</v>
      </c>
      <c r="AE14" s="314">
        <v>92024.4</v>
      </c>
      <c r="AF14" s="314">
        <v>17697</v>
      </c>
      <c r="AG14" s="314">
        <v>1522098.21</v>
      </c>
      <c r="AH14" s="314">
        <v>11945.48</v>
      </c>
      <c r="AI14" s="314">
        <v>49994.04</v>
      </c>
      <c r="AJ14" s="314">
        <v>0</v>
      </c>
      <c r="AK14" s="314">
        <v>0</v>
      </c>
      <c r="AL14" s="315"/>
      <c r="AM14" s="314">
        <v>0</v>
      </c>
      <c r="AN14" s="314">
        <f>AO14-SUM(F14:AM14)</f>
        <v>0</v>
      </c>
      <c r="AO14" s="314">
        <v>3935851.3499999996</v>
      </c>
      <c r="AP14" s="314">
        <v>9009512.2599999998</v>
      </c>
      <c r="AQ14" s="314">
        <f>AP14-AR14</f>
        <v>9009512.2599999998</v>
      </c>
      <c r="AR14" s="314">
        <v>0</v>
      </c>
      <c r="AS14" s="314">
        <f>AP14*12</f>
        <v>108114147.12</v>
      </c>
      <c r="AT14" s="314">
        <v>4973185.76</v>
      </c>
      <c r="AU14" s="314">
        <f>AT14-AV14</f>
        <v>4973185.76</v>
      </c>
      <c r="AV14" s="314">
        <v>0</v>
      </c>
      <c r="AW14" s="314">
        <v>0</v>
      </c>
      <c r="AX14" s="314">
        <f>AW14-AY14</f>
        <v>0</v>
      </c>
      <c r="AY14" s="314"/>
    </row>
    <row r="15" spans="1:51" x14ac:dyDescent="0.3">
      <c r="A15" s="316"/>
      <c r="B15" s="317" t="s">
        <v>248</v>
      </c>
      <c r="C15" s="318">
        <v>0</v>
      </c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20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</row>
    <row r="16" spans="1:51" x14ac:dyDescent="0.3">
      <c r="A16" s="316"/>
      <c r="B16" s="317" t="s">
        <v>249</v>
      </c>
      <c r="C16" s="318">
        <v>6.4687999999999999</v>
      </c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20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</row>
    <row r="17" spans="1:51" x14ac:dyDescent="0.3">
      <c r="A17" s="316"/>
      <c r="B17" s="317" t="s">
        <v>250</v>
      </c>
      <c r="C17" s="318">
        <v>11.6875</v>
      </c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20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</row>
    <row r="18" spans="1:51" x14ac:dyDescent="0.3">
      <c r="A18" s="321"/>
      <c r="B18" s="317" t="s">
        <v>251</v>
      </c>
      <c r="C18" s="318">
        <v>5</v>
      </c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3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</row>
    <row r="19" spans="1:51" x14ac:dyDescent="0.3">
      <c r="A19" s="324">
        <v>2</v>
      </c>
      <c r="B19" s="325" t="s">
        <v>252</v>
      </c>
      <c r="C19" s="326">
        <v>0.5</v>
      </c>
      <c r="D19" s="326">
        <v>78397.72</v>
      </c>
      <c r="E19" s="327">
        <v>19599.419999999998</v>
      </c>
      <c r="F19" s="327">
        <v>0</v>
      </c>
      <c r="G19" s="327">
        <v>0</v>
      </c>
      <c r="H19" s="327">
        <v>0</v>
      </c>
      <c r="I19" s="326">
        <v>0</v>
      </c>
      <c r="J19" s="327">
        <v>0</v>
      </c>
      <c r="K19" s="327">
        <v>0</v>
      </c>
      <c r="L19" s="326">
        <v>0</v>
      </c>
      <c r="M19" s="326">
        <v>0</v>
      </c>
      <c r="N19" s="327">
        <v>0</v>
      </c>
      <c r="O19" s="327">
        <v>0</v>
      </c>
      <c r="P19" s="326">
        <v>0</v>
      </c>
      <c r="Q19" s="326">
        <v>9799.7099999999991</v>
      </c>
      <c r="R19" s="326">
        <v>0</v>
      </c>
      <c r="S19" s="327">
        <v>0</v>
      </c>
      <c r="T19" s="326"/>
      <c r="U19" s="326"/>
      <c r="V19" s="326"/>
      <c r="W19" s="326"/>
      <c r="X19" s="327">
        <v>0</v>
      </c>
      <c r="Y19" s="327">
        <v>0</v>
      </c>
      <c r="Z19" s="327">
        <v>0</v>
      </c>
      <c r="AA19" s="327">
        <v>0</v>
      </c>
      <c r="AB19" s="326"/>
      <c r="AC19" s="326"/>
      <c r="AD19" s="328">
        <v>0</v>
      </c>
      <c r="AE19" s="326">
        <v>0</v>
      </c>
      <c r="AF19" s="326">
        <v>0</v>
      </c>
      <c r="AG19" s="326"/>
      <c r="AH19" s="326"/>
      <c r="AI19" s="326"/>
      <c r="AJ19" s="326"/>
      <c r="AK19" s="326"/>
      <c r="AL19" s="326">
        <v>0</v>
      </c>
      <c r="AM19" s="326"/>
      <c r="AN19" s="326">
        <f t="shared" ref="AN19:AN44" si="0">AO19-SUM(F19:AM19)</f>
        <v>0</v>
      </c>
      <c r="AO19" s="326">
        <v>9799.7100000000064</v>
      </c>
      <c r="AP19" s="326">
        <v>107796.85</v>
      </c>
      <c r="AQ19" s="329">
        <f t="shared" ref="AQ19:AQ44" si="1">AP19-AR19</f>
        <v>107796.85</v>
      </c>
      <c r="AR19" s="329">
        <v>0</v>
      </c>
      <c r="AS19" s="326">
        <f t="shared" ref="AS19:AS44" si="2">AP19*12</f>
        <v>1293562.2000000002</v>
      </c>
      <c r="AT19" s="328">
        <v>97997.14</v>
      </c>
      <c r="AU19" s="328">
        <f t="shared" ref="AU19:AU44" si="3">AT19-AV19</f>
        <v>97997.14</v>
      </c>
      <c r="AV19" s="328">
        <v>0</v>
      </c>
      <c r="AW19" s="328">
        <v>0</v>
      </c>
      <c r="AX19" s="328">
        <f t="shared" ref="AX19:AX44" si="4">AW19-AY19</f>
        <v>0</v>
      </c>
      <c r="AY19" s="328"/>
    </row>
    <row r="20" spans="1:51" x14ac:dyDescent="0.3">
      <c r="A20" s="324">
        <v>3</v>
      </c>
      <c r="B20" s="325" t="s">
        <v>253</v>
      </c>
      <c r="C20" s="326">
        <v>1.5</v>
      </c>
      <c r="D20" s="326">
        <v>149185.71</v>
      </c>
      <c r="E20" s="327">
        <v>0</v>
      </c>
      <c r="F20" s="327">
        <v>0</v>
      </c>
      <c r="G20" s="327">
        <v>0</v>
      </c>
      <c r="H20" s="327">
        <v>0</v>
      </c>
      <c r="I20" s="326">
        <v>0</v>
      </c>
      <c r="J20" s="327">
        <v>0</v>
      </c>
      <c r="K20" s="327">
        <v>0</v>
      </c>
      <c r="L20" s="326">
        <v>0</v>
      </c>
      <c r="M20" s="326">
        <v>0</v>
      </c>
      <c r="N20" s="327">
        <v>0</v>
      </c>
      <c r="O20" s="327">
        <v>0</v>
      </c>
      <c r="P20" s="326">
        <v>0</v>
      </c>
      <c r="Q20" s="326">
        <v>14918.57</v>
      </c>
      <c r="R20" s="326">
        <v>0</v>
      </c>
      <c r="S20" s="327">
        <v>0</v>
      </c>
      <c r="T20" s="326"/>
      <c r="U20" s="326"/>
      <c r="V20" s="326"/>
      <c r="W20" s="326"/>
      <c r="X20" s="327">
        <v>0</v>
      </c>
      <c r="Y20" s="327">
        <v>0</v>
      </c>
      <c r="Z20" s="327">
        <v>0</v>
      </c>
      <c r="AA20" s="327">
        <v>0</v>
      </c>
      <c r="AB20" s="326"/>
      <c r="AC20" s="326"/>
      <c r="AD20" s="328">
        <v>0</v>
      </c>
      <c r="AE20" s="326">
        <v>0</v>
      </c>
      <c r="AF20" s="326">
        <v>0</v>
      </c>
      <c r="AG20" s="326"/>
      <c r="AH20" s="326"/>
      <c r="AI20" s="326"/>
      <c r="AJ20" s="326"/>
      <c r="AK20" s="326"/>
      <c r="AL20" s="326">
        <v>0</v>
      </c>
      <c r="AM20" s="326"/>
      <c r="AN20" s="326">
        <f t="shared" si="0"/>
        <v>0</v>
      </c>
      <c r="AO20" s="326">
        <v>14918.570000000007</v>
      </c>
      <c r="AP20" s="326">
        <v>164104.28</v>
      </c>
      <c r="AQ20" s="329">
        <f t="shared" si="1"/>
        <v>164104.28</v>
      </c>
      <c r="AR20" s="329">
        <v>0</v>
      </c>
      <c r="AS20" s="326">
        <f t="shared" si="2"/>
        <v>1969251.3599999999</v>
      </c>
      <c r="AT20" s="328">
        <v>0</v>
      </c>
      <c r="AU20" s="328">
        <f t="shared" si="3"/>
        <v>0</v>
      </c>
      <c r="AV20" s="328">
        <v>0</v>
      </c>
      <c r="AW20" s="328">
        <v>0</v>
      </c>
      <c r="AX20" s="328">
        <f t="shared" si="4"/>
        <v>0</v>
      </c>
      <c r="AY20" s="328"/>
    </row>
    <row r="21" spans="1:51" x14ac:dyDescent="0.3">
      <c r="A21" s="324">
        <v>4</v>
      </c>
      <c r="B21" s="325" t="s">
        <v>254</v>
      </c>
      <c r="C21" s="326">
        <v>0.5</v>
      </c>
      <c r="D21" s="326">
        <v>70788</v>
      </c>
      <c r="E21" s="327">
        <v>17697</v>
      </c>
      <c r="F21" s="327">
        <v>0</v>
      </c>
      <c r="G21" s="327">
        <v>0</v>
      </c>
      <c r="H21" s="327">
        <v>0</v>
      </c>
      <c r="I21" s="326">
        <v>0</v>
      </c>
      <c r="J21" s="327">
        <v>0</v>
      </c>
      <c r="K21" s="327">
        <v>0</v>
      </c>
      <c r="L21" s="326">
        <v>0</v>
      </c>
      <c r="M21" s="326">
        <v>0</v>
      </c>
      <c r="N21" s="327">
        <v>0</v>
      </c>
      <c r="O21" s="327">
        <v>0</v>
      </c>
      <c r="P21" s="326">
        <v>0</v>
      </c>
      <c r="Q21" s="326">
        <v>8848.5</v>
      </c>
      <c r="R21" s="326">
        <v>0</v>
      </c>
      <c r="S21" s="327">
        <v>0</v>
      </c>
      <c r="T21" s="326"/>
      <c r="U21" s="326"/>
      <c r="V21" s="326"/>
      <c r="W21" s="326"/>
      <c r="X21" s="327">
        <v>0</v>
      </c>
      <c r="Y21" s="327">
        <v>0</v>
      </c>
      <c r="Z21" s="327">
        <v>0</v>
      </c>
      <c r="AA21" s="327">
        <v>0</v>
      </c>
      <c r="AB21" s="326"/>
      <c r="AC21" s="326"/>
      <c r="AD21" s="328">
        <v>0</v>
      </c>
      <c r="AE21" s="326">
        <v>0</v>
      </c>
      <c r="AF21" s="326">
        <v>0</v>
      </c>
      <c r="AG21" s="326"/>
      <c r="AH21" s="326"/>
      <c r="AI21" s="326"/>
      <c r="AJ21" s="326"/>
      <c r="AK21" s="326"/>
      <c r="AL21" s="326">
        <v>0</v>
      </c>
      <c r="AM21" s="326"/>
      <c r="AN21" s="326">
        <f t="shared" si="0"/>
        <v>0</v>
      </c>
      <c r="AO21" s="326">
        <v>8848.5</v>
      </c>
      <c r="AP21" s="326">
        <v>97333.5</v>
      </c>
      <c r="AQ21" s="329">
        <f t="shared" si="1"/>
        <v>97333.5</v>
      </c>
      <c r="AR21" s="329">
        <v>0</v>
      </c>
      <c r="AS21" s="326">
        <f t="shared" si="2"/>
        <v>1168002</v>
      </c>
      <c r="AT21" s="328">
        <v>0</v>
      </c>
      <c r="AU21" s="328">
        <f t="shared" si="3"/>
        <v>0</v>
      </c>
      <c r="AV21" s="328">
        <v>0</v>
      </c>
      <c r="AW21" s="328">
        <v>0</v>
      </c>
      <c r="AX21" s="328">
        <f t="shared" si="4"/>
        <v>0</v>
      </c>
      <c r="AY21" s="328"/>
    </row>
    <row r="22" spans="1:51" x14ac:dyDescent="0.3">
      <c r="A22" s="324">
        <v>5</v>
      </c>
      <c r="B22" s="325" t="s">
        <v>255</v>
      </c>
      <c r="C22" s="326">
        <v>2</v>
      </c>
      <c r="D22" s="326">
        <v>347852.23</v>
      </c>
      <c r="E22" s="327">
        <v>86963.06</v>
      </c>
      <c r="F22" s="327">
        <v>0</v>
      </c>
      <c r="G22" s="327">
        <v>0</v>
      </c>
      <c r="H22" s="327">
        <v>0</v>
      </c>
      <c r="I22" s="326">
        <v>0</v>
      </c>
      <c r="J22" s="327">
        <v>0</v>
      </c>
      <c r="K22" s="327">
        <v>0</v>
      </c>
      <c r="L22" s="326">
        <v>0</v>
      </c>
      <c r="M22" s="326">
        <v>0</v>
      </c>
      <c r="N22" s="327">
        <v>0</v>
      </c>
      <c r="O22" s="327">
        <v>0</v>
      </c>
      <c r="P22" s="326">
        <v>0</v>
      </c>
      <c r="Q22" s="326">
        <v>43481.53</v>
      </c>
      <c r="R22" s="326">
        <v>0</v>
      </c>
      <c r="S22" s="327">
        <v>0</v>
      </c>
      <c r="T22" s="326"/>
      <c r="U22" s="326"/>
      <c r="V22" s="326"/>
      <c r="W22" s="326"/>
      <c r="X22" s="327">
        <v>0</v>
      </c>
      <c r="Y22" s="327">
        <v>0</v>
      </c>
      <c r="Z22" s="327">
        <v>0</v>
      </c>
      <c r="AA22" s="327">
        <v>0</v>
      </c>
      <c r="AB22" s="326"/>
      <c r="AC22" s="326"/>
      <c r="AD22" s="328">
        <v>0</v>
      </c>
      <c r="AE22" s="326">
        <v>0</v>
      </c>
      <c r="AF22" s="326">
        <v>0</v>
      </c>
      <c r="AG22" s="326"/>
      <c r="AH22" s="326"/>
      <c r="AI22" s="326"/>
      <c r="AJ22" s="326"/>
      <c r="AK22" s="326"/>
      <c r="AL22" s="326">
        <v>0</v>
      </c>
      <c r="AM22" s="326"/>
      <c r="AN22" s="326">
        <f t="shared" si="0"/>
        <v>0</v>
      </c>
      <c r="AO22" s="326">
        <v>43481.530000000028</v>
      </c>
      <c r="AP22" s="326">
        <v>478296.82</v>
      </c>
      <c r="AQ22" s="329">
        <f t="shared" si="1"/>
        <v>478296.82</v>
      </c>
      <c r="AR22" s="329">
        <v>0</v>
      </c>
      <c r="AS22" s="326">
        <f t="shared" si="2"/>
        <v>5739561.8399999999</v>
      </c>
      <c r="AT22" s="328">
        <v>434815.29</v>
      </c>
      <c r="AU22" s="328">
        <f t="shared" si="3"/>
        <v>434815.29</v>
      </c>
      <c r="AV22" s="328">
        <v>0</v>
      </c>
      <c r="AW22" s="328">
        <v>0</v>
      </c>
      <c r="AX22" s="328">
        <f t="shared" si="4"/>
        <v>0</v>
      </c>
      <c r="AY22" s="328"/>
    </row>
    <row r="23" spans="1:51" x14ac:dyDescent="0.3">
      <c r="A23" s="324">
        <v>6</v>
      </c>
      <c r="B23" s="325" t="s">
        <v>256</v>
      </c>
      <c r="C23" s="326">
        <v>1</v>
      </c>
      <c r="D23" s="326">
        <v>99457.14</v>
      </c>
      <c r="E23" s="327">
        <v>0</v>
      </c>
      <c r="F23" s="327">
        <v>0</v>
      </c>
      <c r="G23" s="327">
        <v>0</v>
      </c>
      <c r="H23" s="327">
        <v>0</v>
      </c>
      <c r="I23" s="326">
        <v>0</v>
      </c>
      <c r="J23" s="327">
        <v>0</v>
      </c>
      <c r="K23" s="327">
        <v>0</v>
      </c>
      <c r="L23" s="326">
        <v>0</v>
      </c>
      <c r="M23" s="326">
        <v>0</v>
      </c>
      <c r="N23" s="327">
        <v>0</v>
      </c>
      <c r="O23" s="327">
        <v>0</v>
      </c>
      <c r="P23" s="326">
        <v>0</v>
      </c>
      <c r="Q23" s="326">
        <v>9945.7099999999991</v>
      </c>
      <c r="R23" s="326">
        <v>0</v>
      </c>
      <c r="S23" s="327">
        <v>0</v>
      </c>
      <c r="T23" s="326"/>
      <c r="U23" s="326"/>
      <c r="V23" s="326"/>
      <c r="W23" s="326"/>
      <c r="X23" s="327">
        <v>0</v>
      </c>
      <c r="Y23" s="327">
        <v>0</v>
      </c>
      <c r="Z23" s="327">
        <v>0</v>
      </c>
      <c r="AA23" s="327">
        <v>0</v>
      </c>
      <c r="AB23" s="326"/>
      <c r="AC23" s="326"/>
      <c r="AD23" s="328">
        <v>0</v>
      </c>
      <c r="AE23" s="326">
        <v>0</v>
      </c>
      <c r="AF23" s="326">
        <v>0</v>
      </c>
      <c r="AG23" s="326"/>
      <c r="AH23" s="326"/>
      <c r="AI23" s="326"/>
      <c r="AJ23" s="326"/>
      <c r="AK23" s="326"/>
      <c r="AL23" s="326">
        <v>0</v>
      </c>
      <c r="AM23" s="326"/>
      <c r="AN23" s="326">
        <f t="shared" si="0"/>
        <v>0</v>
      </c>
      <c r="AO23" s="326">
        <v>9945.7100000000064</v>
      </c>
      <c r="AP23" s="326">
        <v>109402.85</v>
      </c>
      <c r="AQ23" s="329">
        <f t="shared" si="1"/>
        <v>109402.85</v>
      </c>
      <c r="AR23" s="329">
        <v>0</v>
      </c>
      <c r="AS23" s="326">
        <f t="shared" si="2"/>
        <v>1312834.2000000002</v>
      </c>
      <c r="AT23" s="328">
        <v>0</v>
      </c>
      <c r="AU23" s="328">
        <f t="shared" si="3"/>
        <v>0</v>
      </c>
      <c r="AV23" s="328">
        <v>0</v>
      </c>
      <c r="AW23" s="328">
        <v>0</v>
      </c>
      <c r="AX23" s="328">
        <f t="shared" si="4"/>
        <v>0</v>
      </c>
      <c r="AY23" s="328"/>
    </row>
    <row r="24" spans="1:51" x14ac:dyDescent="0.3">
      <c r="A24" s="324">
        <v>7</v>
      </c>
      <c r="B24" s="325" t="s">
        <v>257</v>
      </c>
      <c r="C24" s="326">
        <v>0.5</v>
      </c>
      <c r="D24" s="326">
        <v>55214.64</v>
      </c>
      <c r="E24" s="327">
        <v>0</v>
      </c>
      <c r="F24" s="327">
        <v>0</v>
      </c>
      <c r="G24" s="327">
        <v>0</v>
      </c>
      <c r="H24" s="327">
        <v>0</v>
      </c>
      <c r="I24" s="326">
        <v>0</v>
      </c>
      <c r="J24" s="327">
        <v>0</v>
      </c>
      <c r="K24" s="327">
        <v>0</v>
      </c>
      <c r="L24" s="326">
        <v>0</v>
      </c>
      <c r="M24" s="326">
        <v>0</v>
      </c>
      <c r="N24" s="327">
        <v>0</v>
      </c>
      <c r="O24" s="327">
        <v>0</v>
      </c>
      <c r="P24" s="326">
        <v>0</v>
      </c>
      <c r="Q24" s="326">
        <v>5521.46</v>
      </c>
      <c r="R24" s="326">
        <v>0</v>
      </c>
      <c r="S24" s="327">
        <v>0</v>
      </c>
      <c r="T24" s="326"/>
      <c r="U24" s="326"/>
      <c r="V24" s="326"/>
      <c r="W24" s="326"/>
      <c r="X24" s="327">
        <v>0</v>
      </c>
      <c r="Y24" s="327">
        <v>0</v>
      </c>
      <c r="Z24" s="327">
        <v>0</v>
      </c>
      <c r="AA24" s="327">
        <v>0</v>
      </c>
      <c r="AB24" s="326"/>
      <c r="AC24" s="326"/>
      <c r="AD24" s="328">
        <v>0</v>
      </c>
      <c r="AE24" s="326">
        <v>0</v>
      </c>
      <c r="AF24" s="326">
        <v>0</v>
      </c>
      <c r="AG24" s="326"/>
      <c r="AH24" s="326"/>
      <c r="AI24" s="326"/>
      <c r="AJ24" s="326"/>
      <c r="AK24" s="326"/>
      <c r="AL24" s="326">
        <v>0</v>
      </c>
      <c r="AM24" s="326"/>
      <c r="AN24" s="326">
        <f t="shared" si="0"/>
        <v>0</v>
      </c>
      <c r="AO24" s="326">
        <v>5521.4599999999991</v>
      </c>
      <c r="AP24" s="326">
        <v>60736.1</v>
      </c>
      <c r="AQ24" s="329">
        <f t="shared" si="1"/>
        <v>60736.1</v>
      </c>
      <c r="AR24" s="329">
        <v>0</v>
      </c>
      <c r="AS24" s="326">
        <f t="shared" si="2"/>
        <v>728833.2</v>
      </c>
      <c r="AT24" s="328">
        <v>55214.64</v>
      </c>
      <c r="AU24" s="328">
        <f t="shared" si="3"/>
        <v>55214.64</v>
      </c>
      <c r="AV24" s="328">
        <v>0</v>
      </c>
      <c r="AW24" s="328">
        <v>0</v>
      </c>
      <c r="AX24" s="328">
        <f t="shared" si="4"/>
        <v>0</v>
      </c>
      <c r="AY24" s="328"/>
    </row>
    <row r="25" spans="1:51" x14ac:dyDescent="0.3">
      <c r="A25" s="324">
        <v>8</v>
      </c>
      <c r="B25" s="325" t="s">
        <v>258</v>
      </c>
      <c r="C25" s="326">
        <v>1</v>
      </c>
      <c r="D25" s="326">
        <v>209178.53999999998</v>
      </c>
      <c r="E25" s="327">
        <v>52294.64</v>
      </c>
      <c r="F25" s="327">
        <v>0</v>
      </c>
      <c r="G25" s="327">
        <v>0</v>
      </c>
      <c r="H25" s="327">
        <v>0</v>
      </c>
      <c r="I25" s="326">
        <v>0</v>
      </c>
      <c r="J25" s="327">
        <v>0</v>
      </c>
      <c r="K25" s="327">
        <v>0</v>
      </c>
      <c r="L25" s="326">
        <v>0</v>
      </c>
      <c r="M25" s="326">
        <v>0</v>
      </c>
      <c r="N25" s="327">
        <v>0</v>
      </c>
      <c r="O25" s="327">
        <v>0</v>
      </c>
      <c r="P25" s="326">
        <v>0</v>
      </c>
      <c r="Q25" s="326">
        <v>26147.32</v>
      </c>
      <c r="R25" s="326">
        <v>0</v>
      </c>
      <c r="S25" s="327">
        <v>209178.54</v>
      </c>
      <c r="T25" s="326"/>
      <c r="U25" s="326"/>
      <c r="V25" s="326"/>
      <c r="W25" s="326"/>
      <c r="X25" s="327">
        <v>0</v>
      </c>
      <c r="Y25" s="327">
        <v>0</v>
      </c>
      <c r="Z25" s="327">
        <v>0</v>
      </c>
      <c r="AA25" s="327">
        <v>0</v>
      </c>
      <c r="AB25" s="326"/>
      <c r="AC25" s="326"/>
      <c r="AD25" s="328">
        <v>0</v>
      </c>
      <c r="AE25" s="326">
        <v>0</v>
      </c>
      <c r="AF25" s="326">
        <v>0</v>
      </c>
      <c r="AG25" s="326"/>
      <c r="AH25" s="326"/>
      <c r="AI25" s="326"/>
      <c r="AJ25" s="326"/>
      <c r="AK25" s="326"/>
      <c r="AL25" s="326">
        <v>0</v>
      </c>
      <c r="AM25" s="326"/>
      <c r="AN25" s="326">
        <f t="shared" si="0"/>
        <v>0</v>
      </c>
      <c r="AO25" s="326">
        <v>235325.86</v>
      </c>
      <c r="AP25" s="326">
        <v>496799.04</v>
      </c>
      <c r="AQ25" s="329">
        <f t="shared" si="1"/>
        <v>496799.04</v>
      </c>
      <c r="AR25" s="329">
        <v>0</v>
      </c>
      <c r="AS25" s="326">
        <f t="shared" si="2"/>
        <v>5961588.4799999995</v>
      </c>
      <c r="AT25" s="328">
        <v>261473.18</v>
      </c>
      <c r="AU25" s="328">
        <f t="shared" si="3"/>
        <v>261473.18</v>
      </c>
      <c r="AV25" s="328">
        <v>0</v>
      </c>
      <c r="AW25" s="328">
        <v>0</v>
      </c>
      <c r="AX25" s="328">
        <f t="shared" si="4"/>
        <v>0</v>
      </c>
      <c r="AY25" s="328"/>
    </row>
    <row r="26" spans="1:51" x14ac:dyDescent="0.3">
      <c r="A26" s="324">
        <v>9</v>
      </c>
      <c r="B26" s="325" t="s">
        <v>259</v>
      </c>
      <c r="C26" s="326">
        <v>1</v>
      </c>
      <c r="D26" s="326">
        <v>123879</v>
      </c>
      <c r="E26" s="327">
        <v>0</v>
      </c>
      <c r="F26" s="327">
        <v>0</v>
      </c>
      <c r="G26" s="327">
        <v>0</v>
      </c>
      <c r="H26" s="327">
        <v>0</v>
      </c>
      <c r="I26" s="326">
        <v>0</v>
      </c>
      <c r="J26" s="327">
        <v>0</v>
      </c>
      <c r="K26" s="327">
        <v>0</v>
      </c>
      <c r="L26" s="326">
        <v>0</v>
      </c>
      <c r="M26" s="326">
        <v>0</v>
      </c>
      <c r="N26" s="327">
        <v>0</v>
      </c>
      <c r="O26" s="327">
        <v>0</v>
      </c>
      <c r="P26" s="326">
        <v>0</v>
      </c>
      <c r="Q26" s="326">
        <v>12387.9</v>
      </c>
      <c r="R26" s="326">
        <v>0</v>
      </c>
      <c r="S26" s="327">
        <v>0</v>
      </c>
      <c r="T26" s="326"/>
      <c r="U26" s="326"/>
      <c r="V26" s="326"/>
      <c r="W26" s="326"/>
      <c r="X26" s="327">
        <v>0</v>
      </c>
      <c r="Y26" s="327">
        <v>0</v>
      </c>
      <c r="Z26" s="327">
        <v>0</v>
      </c>
      <c r="AA26" s="327">
        <v>0</v>
      </c>
      <c r="AB26" s="326"/>
      <c r="AC26" s="326"/>
      <c r="AD26" s="328">
        <v>0</v>
      </c>
      <c r="AE26" s="326">
        <v>0</v>
      </c>
      <c r="AF26" s="326">
        <v>0</v>
      </c>
      <c r="AG26" s="326"/>
      <c r="AH26" s="326"/>
      <c r="AI26" s="326"/>
      <c r="AJ26" s="326"/>
      <c r="AK26" s="326"/>
      <c r="AL26" s="326">
        <v>0</v>
      </c>
      <c r="AM26" s="326"/>
      <c r="AN26" s="326">
        <f t="shared" si="0"/>
        <v>0</v>
      </c>
      <c r="AO26" s="326">
        <v>12387.899999999994</v>
      </c>
      <c r="AP26" s="326">
        <v>136266.9</v>
      </c>
      <c r="AQ26" s="329">
        <f t="shared" si="1"/>
        <v>136266.9</v>
      </c>
      <c r="AR26" s="329">
        <v>0</v>
      </c>
      <c r="AS26" s="326">
        <f t="shared" si="2"/>
        <v>1635202.7999999998</v>
      </c>
      <c r="AT26" s="328">
        <v>123879</v>
      </c>
      <c r="AU26" s="328">
        <f t="shared" si="3"/>
        <v>123879</v>
      </c>
      <c r="AV26" s="328">
        <v>0</v>
      </c>
      <c r="AW26" s="328">
        <v>0</v>
      </c>
      <c r="AX26" s="328">
        <f t="shared" si="4"/>
        <v>0</v>
      </c>
      <c r="AY26" s="328"/>
    </row>
    <row r="27" spans="1:51" x14ac:dyDescent="0.3">
      <c r="A27" s="324">
        <v>10</v>
      </c>
      <c r="B27" s="325" t="s">
        <v>260</v>
      </c>
      <c r="C27" s="326">
        <v>1</v>
      </c>
      <c r="D27" s="326">
        <v>187942.13999999998</v>
      </c>
      <c r="E27" s="327">
        <v>46985.54</v>
      </c>
      <c r="F27" s="327">
        <v>0</v>
      </c>
      <c r="G27" s="327">
        <v>0</v>
      </c>
      <c r="H27" s="327">
        <v>0</v>
      </c>
      <c r="I27" s="326">
        <v>0</v>
      </c>
      <c r="J27" s="327">
        <v>0</v>
      </c>
      <c r="K27" s="327">
        <v>0</v>
      </c>
      <c r="L27" s="326">
        <v>0</v>
      </c>
      <c r="M27" s="326">
        <v>0</v>
      </c>
      <c r="N27" s="327">
        <v>0</v>
      </c>
      <c r="O27" s="327">
        <v>0</v>
      </c>
      <c r="P27" s="326">
        <v>0</v>
      </c>
      <c r="Q27" s="326">
        <v>23492.77</v>
      </c>
      <c r="R27" s="326">
        <v>0</v>
      </c>
      <c r="S27" s="327">
        <v>117463.84</v>
      </c>
      <c r="T27" s="326"/>
      <c r="U27" s="326"/>
      <c r="V27" s="326"/>
      <c r="W27" s="326"/>
      <c r="X27" s="327">
        <v>0</v>
      </c>
      <c r="Y27" s="327">
        <v>0</v>
      </c>
      <c r="Z27" s="327">
        <v>0</v>
      </c>
      <c r="AA27" s="327">
        <v>0</v>
      </c>
      <c r="AB27" s="326"/>
      <c r="AC27" s="326"/>
      <c r="AD27" s="328">
        <v>0</v>
      </c>
      <c r="AE27" s="326">
        <v>0</v>
      </c>
      <c r="AF27" s="326">
        <v>0</v>
      </c>
      <c r="AG27" s="326"/>
      <c r="AH27" s="326"/>
      <c r="AI27" s="326"/>
      <c r="AJ27" s="326"/>
      <c r="AK27" s="326"/>
      <c r="AL27" s="326">
        <v>0</v>
      </c>
      <c r="AM27" s="326"/>
      <c r="AN27" s="326">
        <f t="shared" si="0"/>
        <v>0</v>
      </c>
      <c r="AO27" s="326">
        <v>140956.60999999999</v>
      </c>
      <c r="AP27" s="326">
        <v>375884.29</v>
      </c>
      <c r="AQ27" s="329">
        <f t="shared" si="1"/>
        <v>375884.29</v>
      </c>
      <c r="AR27" s="329">
        <v>0</v>
      </c>
      <c r="AS27" s="326">
        <f t="shared" si="2"/>
        <v>4510611.4799999995</v>
      </c>
      <c r="AT27" s="328">
        <v>234927.68</v>
      </c>
      <c r="AU27" s="328">
        <f t="shared" si="3"/>
        <v>234927.68</v>
      </c>
      <c r="AV27" s="328">
        <v>0</v>
      </c>
      <c r="AW27" s="328">
        <v>0</v>
      </c>
      <c r="AX27" s="328">
        <f t="shared" si="4"/>
        <v>0</v>
      </c>
      <c r="AY27" s="328"/>
    </row>
    <row r="28" spans="1:51" x14ac:dyDescent="0.3">
      <c r="A28" s="324">
        <v>11</v>
      </c>
      <c r="B28" s="325" t="s">
        <v>261</v>
      </c>
      <c r="C28" s="326">
        <v>1</v>
      </c>
      <c r="D28" s="326">
        <v>198914.28</v>
      </c>
      <c r="E28" s="327">
        <v>49728.57</v>
      </c>
      <c r="F28" s="327">
        <v>0</v>
      </c>
      <c r="G28" s="327">
        <v>0</v>
      </c>
      <c r="H28" s="327">
        <v>0</v>
      </c>
      <c r="I28" s="326">
        <v>0</v>
      </c>
      <c r="J28" s="327">
        <v>0</v>
      </c>
      <c r="K28" s="327">
        <v>0</v>
      </c>
      <c r="L28" s="326">
        <v>0</v>
      </c>
      <c r="M28" s="326">
        <v>0</v>
      </c>
      <c r="N28" s="327">
        <v>0</v>
      </c>
      <c r="O28" s="327">
        <v>0</v>
      </c>
      <c r="P28" s="326">
        <v>0</v>
      </c>
      <c r="Q28" s="326">
        <v>24864.29</v>
      </c>
      <c r="R28" s="326">
        <v>0</v>
      </c>
      <c r="S28" s="327">
        <v>124321.43</v>
      </c>
      <c r="T28" s="326"/>
      <c r="U28" s="326"/>
      <c r="V28" s="326"/>
      <c r="W28" s="326"/>
      <c r="X28" s="327">
        <v>0</v>
      </c>
      <c r="Y28" s="327">
        <v>0</v>
      </c>
      <c r="Z28" s="327">
        <v>0</v>
      </c>
      <c r="AA28" s="327">
        <v>0</v>
      </c>
      <c r="AB28" s="326"/>
      <c r="AC28" s="326"/>
      <c r="AD28" s="328">
        <v>0</v>
      </c>
      <c r="AE28" s="326">
        <v>0</v>
      </c>
      <c r="AF28" s="326">
        <v>0</v>
      </c>
      <c r="AG28" s="326"/>
      <c r="AH28" s="326"/>
      <c r="AI28" s="326"/>
      <c r="AJ28" s="326"/>
      <c r="AK28" s="326"/>
      <c r="AL28" s="326">
        <v>0</v>
      </c>
      <c r="AM28" s="326"/>
      <c r="AN28" s="326">
        <f t="shared" si="0"/>
        <v>0</v>
      </c>
      <c r="AO28" s="326">
        <v>149185.72</v>
      </c>
      <c r="AP28" s="326">
        <v>397828.57</v>
      </c>
      <c r="AQ28" s="329">
        <f t="shared" si="1"/>
        <v>397828.57</v>
      </c>
      <c r="AR28" s="329">
        <v>0</v>
      </c>
      <c r="AS28" s="326">
        <f t="shared" si="2"/>
        <v>4773942.84</v>
      </c>
      <c r="AT28" s="328">
        <v>248642.85</v>
      </c>
      <c r="AU28" s="328">
        <f t="shared" si="3"/>
        <v>248642.85</v>
      </c>
      <c r="AV28" s="328">
        <v>0</v>
      </c>
      <c r="AW28" s="328">
        <v>0</v>
      </c>
      <c r="AX28" s="328">
        <f t="shared" si="4"/>
        <v>0</v>
      </c>
      <c r="AY28" s="328"/>
    </row>
    <row r="29" spans="1:51" x14ac:dyDescent="0.3">
      <c r="A29" s="324">
        <v>12</v>
      </c>
      <c r="B29" s="325" t="s">
        <v>262</v>
      </c>
      <c r="C29" s="326">
        <v>1</v>
      </c>
      <c r="D29" s="326">
        <v>178031.82</v>
      </c>
      <c r="E29" s="327">
        <v>44507.96</v>
      </c>
      <c r="F29" s="327">
        <v>0</v>
      </c>
      <c r="G29" s="327">
        <v>0</v>
      </c>
      <c r="H29" s="327">
        <v>0</v>
      </c>
      <c r="I29" s="326">
        <v>0</v>
      </c>
      <c r="J29" s="327">
        <v>0</v>
      </c>
      <c r="K29" s="327">
        <v>0</v>
      </c>
      <c r="L29" s="326">
        <v>0</v>
      </c>
      <c r="M29" s="326">
        <v>0</v>
      </c>
      <c r="N29" s="327">
        <v>0</v>
      </c>
      <c r="O29" s="327">
        <v>0</v>
      </c>
      <c r="P29" s="326">
        <v>0</v>
      </c>
      <c r="Q29" s="326">
        <v>22253.98</v>
      </c>
      <c r="R29" s="326">
        <v>0</v>
      </c>
      <c r="S29" s="327">
        <v>66761.929999999993</v>
      </c>
      <c r="T29" s="326"/>
      <c r="U29" s="326"/>
      <c r="V29" s="326"/>
      <c r="W29" s="326"/>
      <c r="X29" s="327">
        <v>0</v>
      </c>
      <c r="Y29" s="327">
        <v>0</v>
      </c>
      <c r="Z29" s="327">
        <v>0</v>
      </c>
      <c r="AA29" s="327">
        <v>0</v>
      </c>
      <c r="AB29" s="326"/>
      <c r="AC29" s="326"/>
      <c r="AD29" s="328">
        <v>0</v>
      </c>
      <c r="AE29" s="326">
        <v>0</v>
      </c>
      <c r="AF29" s="326">
        <v>0</v>
      </c>
      <c r="AG29" s="326"/>
      <c r="AH29" s="326"/>
      <c r="AI29" s="326"/>
      <c r="AJ29" s="326"/>
      <c r="AK29" s="326"/>
      <c r="AL29" s="326">
        <v>0</v>
      </c>
      <c r="AM29" s="326"/>
      <c r="AN29" s="326">
        <f t="shared" si="0"/>
        <v>0</v>
      </c>
      <c r="AO29" s="326">
        <v>89015.91</v>
      </c>
      <c r="AP29" s="326">
        <v>311555.69</v>
      </c>
      <c r="AQ29" s="329">
        <f t="shared" si="1"/>
        <v>311555.69</v>
      </c>
      <c r="AR29" s="329">
        <v>0</v>
      </c>
      <c r="AS29" s="326">
        <f t="shared" si="2"/>
        <v>3738668.2800000003</v>
      </c>
      <c r="AT29" s="328">
        <v>222539.78</v>
      </c>
      <c r="AU29" s="328">
        <f t="shared" si="3"/>
        <v>222539.78</v>
      </c>
      <c r="AV29" s="328">
        <v>0</v>
      </c>
      <c r="AW29" s="328">
        <v>0</v>
      </c>
      <c r="AX29" s="328">
        <f t="shared" si="4"/>
        <v>0</v>
      </c>
      <c r="AY29" s="328"/>
    </row>
    <row r="30" spans="1:51" x14ac:dyDescent="0.3">
      <c r="A30" s="324">
        <v>13</v>
      </c>
      <c r="B30" s="325" t="s">
        <v>263</v>
      </c>
      <c r="C30" s="326">
        <v>0.5</v>
      </c>
      <c r="D30" s="326">
        <v>78928.62</v>
      </c>
      <c r="E30" s="327">
        <v>0</v>
      </c>
      <c r="F30" s="327">
        <v>0</v>
      </c>
      <c r="G30" s="327">
        <v>0</v>
      </c>
      <c r="H30" s="327">
        <v>0</v>
      </c>
      <c r="I30" s="326">
        <v>0</v>
      </c>
      <c r="J30" s="327">
        <v>0</v>
      </c>
      <c r="K30" s="327">
        <v>0</v>
      </c>
      <c r="L30" s="326">
        <v>0</v>
      </c>
      <c r="M30" s="326">
        <v>0</v>
      </c>
      <c r="N30" s="327">
        <v>0</v>
      </c>
      <c r="O30" s="327">
        <v>0</v>
      </c>
      <c r="P30" s="326">
        <v>0</v>
      </c>
      <c r="Q30" s="326">
        <v>7892.86</v>
      </c>
      <c r="R30" s="326">
        <v>0</v>
      </c>
      <c r="S30" s="327">
        <v>0</v>
      </c>
      <c r="T30" s="326"/>
      <c r="U30" s="326"/>
      <c r="V30" s="326"/>
      <c r="W30" s="326"/>
      <c r="X30" s="327">
        <v>0</v>
      </c>
      <c r="Y30" s="327">
        <v>0</v>
      </c>
      <c r="Z30" s="327">
        <v>0</v>
      </c>
      <c r="AA30" s="327">
        <v>0</v>
      </c>
      <c r="AB30" s="326"/>
      <c r="AC30" s="326"/>
      <c r="AD30" s="328">
        <v>0</v>
      </c>
      <c r="AE30" s="326">
        <v>0</v>
      </c>
      <c r="AF30" s="326">
        <v>0</v>
      </c>
      <c r="AG30" s="326"/>
      <c r="AH30" s="326"/>
      <c r="AI30" s="326"/>
      <c r="AJ30" s="326"/>
      <c r="AK30" s="326"/>
      <c r="AL30" s="326">
        <v>0</v>
      </c>
      <c r="AM30" s="326"/>
      <c r="AN30" s="326">
        <f t="shared" si="0"/>
        <v>0</v>
      </c>
      <c r="AO30" s="326">
        <v>7892.8600000000006</v>
      </c>
      <c r="AP30" s="326">
        <v>86821.48</v>
      </c>
      <c r="AQ30" s="329">
        <f t="shared" si="1"/>
        <v>86821.48</v>
      </c>
      <c r="AR30" s="329">
        <v>0</v>
      </c>
      <c r="AS30" s="326">
        <f t="shared" si="2"/>
        <v>1041857.76</v>
      </c>
      <c r="AT30" s="328">
        <v>78928.62</v>
      </c>
      <c r="AU30" s="328">
        <f t="shared" si="3"/>
        <v>78928.62</v>
      </c>
      <c r="AV30" s="328">
        <v>0</v>
      </c>
      <c r="AW30" s="328">
        <v>0</v>
      </c>
      <c r="AX30" s="328">
        <f t="shared" si="4"/>
        <v>0</v>
      </c>
      <c r="AY30" s="328"/>
    </row>
    <row r="31" spans="1:51" x14ac:dyDescent="0.3">
      <c r="A31" s="324">
        <v>14</v>
      </c>
      <c r="B31" s="325" t="s">
        <v>264</v>
      </c>
      <c r="C31" s="326">
        <v>1</v>
      </c>
      <c r="D31" s="326">
        <v>159626.94</v>
      </c>
      <c r="E31" s="327">
        <v>0</v>
      </c>
      <c r="F31" s="327">
        <v>0</v>
      </c>
      <c r="G31" s="327">
        <v>0</v>
      </c>
      <c r="H31" s="327">
        <v>0</v>
      </c>
      <c r="I31" s="326">
        <v>0</v>
      </c>
      <c r="J31" s="327">
        <v>0</v>
      </c>
      <c r="K31" s="327">
        <v>0</v>
      </c>
      <c r="L31" s="326">
        <v>0</v>
      </c>
      <c r="M31" s="326">
        <v>0</v>
      </c>
      <c r="N31" s="327">
        <v>0</v>
      </c>
      <c r="O31" s="327">
        <v>0</v>
      </c>
      <c r="P31" s="326">
        <v>0</v>
      </c>
      <c r="Q31" s="326">
        <v>15962.69</v>
      </c>
      <c r="R31" s="326">
        <v>0</v>
      </c>
      <c r="S31" s="327">
        <v>0</v>
      </c>
      <c r="T31" s="326"/>
      <c r="U31" s="326"/>
      <c r="V31" s="326"/>
      <c r="W31" s="326"/>
      <c r="X31" s="327">
        <v>0</v>
      </c>
      <c r="Y31" s="327">
        <v>0</v>
      </c>
      <c r="Z31" s="327">
        <v>0</v>
      </c>
      <c r="AA31" s="327">
        <v>0</v>
      </c>
      <c r="AB31" s="326"/>
      <c r="AC31" s="326"/>
      <c r="AD31" s="328">
        <v>0</v>
      </c>
      <c r="AE31" s="326">
        <v>0</v>
      </c>
      <c r="AF31" s="326">
        <v>0</v>
      </c>
      <c r="AG31" s="326"/>
      <c r="AH31" s="326"/>
      <c r="AI31" s="326"/>
      <c r="AJ31" s="326"/>
      <c r="AK31" s="326"/>
      <c r="AL31" s="326">
        <v>0</v>
      </c>
      <c r="AM31" s="326"/>
      <c r="AN31" s="326">
        <f t="shared" si="0"/>
        <v>0</v>
      </c>
      <c r="AO31" s="326">
        <v>15962.690000000002</v>
      </c>
      <c r="AP31" s="326">
        <v>175589.63</v>
      </c>
      <c r="AQ31" s="329">
        <f t="shared" si="1"/>
        <v>175589.63</v>
      </c>
      <c r="AR31" s="329">
        <v>0</v>
      </c>
      <c r="AS31" s="326">
        <f t="shared" si="2"/>
        <v>2107075.56</v>
      </c>
      <c r="AT31" s="328">
        <v>159626.94</v>
      </c>
      <c r="AU31" s="328">
        <f t="shared" si="3"/>
        <v>159626.94</v>
      </c>
      <c r="AV31" s="328">
        <v>0</v>
      </c>
      <c r="AW31" s="328">
        <v>0</v>
      </c>
      <c r="AX31" s="328">
        <f t="shared" si="4"/>
        <v>0</v>
      </c>
      <c r="AY31" s="328"/>
    </row>
    <row r="32" spans="1:51" x14ac:dyDescent="0.3">
      <c r="A32" s="324">
        <v>15</v>
      </c>
      <c r="B32" s="325" t="s">
        <v>265</v>
      </c>
      <c r="C32" s="326">
        <v>2</v>
      </c>
      <c r="D32" s="326">
        <v>202453.68</v>
      </c>
      <c r="E32" s="327">
        <v>0</v>
      </c>
      <c r="F32" s="327">
        <v>0</v>
      </c>
      <c r="G32" s="327">
        <v>0</v>
      </c>
      <c r="H32" s="327">
        <v>0</v>
      </c>
      <c r="I32" s="326">
        <v>0</v>
      </c>
      <c r="J32" s="327">
        <v>48276</v>
      </c>
      <c r="K32" s="327">
        <v>0</v>
      </c>
      <c r="L32" s="326">
        <v>0</v>
      </c>
      <c r="M32" s="326">
        <v>0</v>
      </c>
      <c r="N32" s="327">
        <v>0</v>
      </c>
      <c r="O32" s="327">
        <v>0</v>
      </c>
      <c r="P32" s="326">
        <v>0</v>
      </c>
      <c r="Q32" s="326">
        <v>20245.36</v>
      </c>
      <c r="R32" s="326">
        <v>0</v>
      </c>
      <c r="S32" s="327">
        <v>0</v>
      </c>
      <c r="T32" s="326"/>
      <c r="U32" s="326"/>
      <c r="V32" s="326"/>
      <c r="W32" s="326"/>
      <c r="X32" s="327">
        <v>0</v>
      </c>
      <c r="Y32" s="327">
        <v>0</v>
      </c>
      <c r="Z32" s="327">
        <v>0</v>
      </c>
      <c r="AA32" s="327">
        <v>0</v>
      </c>
      <c r="AB32" s="326"/>
      <c r="AC32" s="326"/>
      <c r="AD32" s="328">
        <v>0</v>
      </c>
      <c r="AE32" s="326">
        <v>0</v>
      </c>
      <c r="AF32" s="326">
        <v>0</v>
      </c>
      <c r="AG32" s="326"/>
      <c r="AH32" s="326"/>
      <c r="AI32" s="326"/>
      <c r="AJ32" s="326"/>
      <c r="AK32" s="326"/>
      <c r="AL32" s="326">
        <v>0</v>
      </c>
      <c r="AM32" s="326"/>
      <c r="AN32" s="326">
        <f t="shared" si="0"/>
        <v>0</v>
      </c>
      <c r="AO32" s="326">
        <v>68521.359999999986</v>
      </c>
      <c r="AP32" s="326">
        <v>270975.03999999998</v>
      </c>
      <c r="AQ32" s="329">
        <f t="shared" si="1"/>
        <v>270975.03999999998</v>
      </c>
      <c r="AR32" s="329">
        <v>0</v>
      </c>
      <c r="AS32" s="326">
        <f t="shared" si="2"/>
        <v>3251700.4799999995</v>
      </c>
      <c r="AT32" s="328">
        <v>0</v>
      </c>
      <c r="AU32" s="328">
        <f t="shared" si="3"/>
        <v>0</v>
      </c>
      <c r="AV32" s="328">
        <v>0</v>
      </c>
      <c r="AW32" s="328">
        <v>0</v>
      </c>
      <c r="AX32" s="328">
        <f t="shared" si="4"/>
        <v>0</v>
      </c>
      <c r="AY32" s="328"/>
    </row>
    <row r="33" spans="1:51" x14ac:dyDescent="0.3">
      <c r="A33" s="324">
        <v>16</v>
      </c>
      <c r="B33" s="325" t="s">
        <v>266</v>
      </c>
      <c r="C33" s="326">
        <v>1</v>
      </c>
      <c r="D33" s="326">
        <v>144053.57</v>
      </c>
      <c r="E33" s="327">
        <v>36013.4</v>
      </c>
      <c r="F33" s="327">
        <v>0</v>
      </c>
      <c r="G33" s="327">
        <v>0</v>
      </c>
      <c r="H33" s="327">
        <v>0</v>
      </c>
      <c r="I33" s="326">
        <v>0</v>
      </c>
      <c r="J33" s="327">
        <v>0</v>
      </c>
      <c r="K33" s="327">
        <v>0</v>
      </c>
      <c r="L33" s="326">
        <v>0</v>
      </c>
      <c r="M33" s="326">
        <v>0</v>
      </c>
      <c r="N33" s="327">
        <v>0</v>
      </c>
      <c r="O33" s="327">
        <v>0</v>
      </c>
      <c r="P33" s="326">
        <v>0</v>
      </c>
      <c r="Q33" s="326">
        <v>18006.7</v>
      </c>
      <c r="R33" s="326">
        <v>0</v>
      </c>
      <c r="S33" s="327">
        <v>0</v>
      </c>
      <c r="T33" s="326"/>
      <c r="U33" s="326"/>
      <c r="V33" s="326"/>
      <c r="W33" s="326"/>
      <c r="X33" s="327">
        <v>0</v>
      </c>
      <c r="Y33" s="327">
        <v>0</v>
      </c>
      <c r="Z33" s="327">
        <v>0</v>
      </c>
      <c r="AA33" s="327">
        <v>54020.09</v>
      </c>
      <c r="AB33" s="326"/>
      <c r="AC33" s="326"/>
      <c r="AD33" s="328">
        <v>0</v>
      </c>
      <c r="AE33" s="326">
        <v>0</v>
      </c>
      <c r="AF33" s="326">
        <v>0</v>
      </c>
      <c r="AG33" s="326"/>
      <c r="AH33" s="326"/>
      <c r="AI33" s="326"/>
      <c r="AJ33" s="326"/>
      <c r="AK33" s="326"/>
      <c r="AL33" s="326">
        <v>0</v>
      </c>
      <c r="AM33" s="326"/>
      <c r="AN33" s="326">
        <f t="shared" si="0"/>
        <v>0</v>
      </c>
      <c r="AO33" s="326">
        <v>72026.790000000008</v>
      </c>
      <c r="AP33" s="326">
        <v>252093.76</v>
      </c>
      <c r="AQ33" s="329">
        <f t="shared" si="1"/>
        <v>252093.76</v>
      </c>
      <c r="AR33" s="329">
        <v>0</v>
      </c>
      <c r="AS33" s="326">
        <f t="shared" si="2"/>
        <v>3025125.12</v>
      </c>
      <c r="AT33" s="328">
        <v>180066.97</v>
      </c>
      <c r="AU33" s="328">
        <f t="shared" si="3"/>
        <v>180066.97</v>
      </c>
      <c r="AV33" s="328">
        <v>0</v>
      </c>
      <c r="AW33" s="328">
        <v>0</v>
      </c>
      <c r="AX33" s="328">
        <f t="shared" si="4"/>
        <v>0</v>
      </c>
      <c r="AY33" s="328"/>
    </row>
    <row r="34" spans="1:51" x14ac:dyDescent="0.3">
      <c r="A34" s="324">
        <v>17</v>
      </c>
      <c r="B34" s="325" t="s">
        <v>267</v>
      </c>
      <c r="C34" s="326">
        <v>1</v>
      </c>
      <c r="D34" s="326">
        <v>144053.57</v>
      </c>
      <c r="E34" s="327">
        <v>36013.4</v>
      </c>
      <c r="F34" s="327">
        <v>0</v>
      </c>
      <c r="G34" s="327">
        <v>0</v>
      </c>
      <c r="H34" s="327">
        <v>0</v>
      </c>
      <c r="I34" s="326">
        <v>0</v>
      </c>
      <c r="J34" s="327">
        <v>0</v>
      </c>
      <c r="K34" s="327">
        <v>0</v>
      </c>
      <c r="L34" s="326">
        <v>0</v>
      </c>
      <c r="M34" s="326">
        <v>0</v>
      </c>
      <c r="N34" s="327">
        <v>0</v>
      </c>
      <c r="O34" s="327">
        <v>0</v>
      </c>
      <c r="P34" s="326">
        <v>0</v>
      </c>
      <c r="Q34" s="326">
        <v>18006.7</v>
      </c>
      <c r="R34" s="326">
        <v>0</v>
      </c>
      <c r="S34" s="327">
        <v>0</v>
      </c>
      <c r="T34" s="326"/>
      <c r="U34" s="326"/>
      <c r="V34" s="326"/>
      <c r="W34" s="326"/>
      <c r="X34" s="327">
        <v>0</v>
      </c>
      <c r="Y34" s="327">
        <v>0</v>
      </c>
      <c r="Z34" s="327">
        <v>0</v>
      </c>
      <c r="AA34" s="327">
        <v>54020.09</v>
      </c>
      <c r="AB34" s="326"/>
      <c r="AC34" s="326"/>
      <c r="AD34" s="328">
        <v>0</v>
      </c>
      <c r="AE34" s="326">
        <v>0</v>
      </c>
      <c r="AF34" s="326">
        <v>0</v>
      </c>
      <c r="AG34" s="326"/>
      <c r="AH34" s="326"/>
      <c r="AI34" s="326"/>
      <c r="AJ34" s="326"/>
      <c r="AK34" s="326"/>
      <c r="AL34" s="326">
        <v>0</v>
      </c>
      <c r="AM34" s="326"/>
      <c r="AN34" s="326">
        <f t="shared" si="0"/>
        <v>0</v>
      </c>
      <c r="AO34" s="326">
        <v>72026.790000000008</v>
      </c>
      <c r="AP34" s="326">
        <v>252093.76</v>
      </c>
      <c r="AQ34" s="329">
        <f t="shared" si="1"/>
        <v>252093.76</v>
      </c>
      <c r="AR34" s="329">
        <v>0</v>
      </c>
      <c r="AS34" s="326">
        <f t="shared" si="2"/>
        <v>3025125.12</v>
      </c>
      <c r="AT34" s="328">
        <v>180066.97</v>
      </c>
      <c r="AU34" s="328">
        <f t="shared" si="3"/>
        <v>180066.97</v>
      </c>
      <c r="AV34" s="328">
        <v>0</v>
      </c>
      <c r="AW34" s="328">
        <v>0</v>
      </c>
      <c r="AX34" s="328">
        <f t="shared" si="4"/>
        <v>0</v>
      </c>
      <c r="AY34" s="328"/>
    </row>
    <row r="35" spans="1:51" x14ac:dyDescent="0.3">
      <c r="A35" s="324">
        <v>18</v>
      </c>
      <c r="B35" s="325" t="s">
        <v>268</v>
      </c>
      <c r="C35" s="326">
        <v>1</v>
      </c>
      <c r="D35" s="326">
        <v>162458.46</v>
      </c>
      <c r="E35" s="327">
        <v>40614.620000000003</v>
      </c>
      <c r="F35" s="327">
        <v>0</v>
      </c>
      <c r="G35" s="327">
        <v>0</v>
      </c>
      <c r="H35" s="327">
        <v>0</v>
      </c>
      <c r="I35" s="326">
        <v>0</v>
      </c>
      <c r="J35" s="327">
        <v>0</v>
      </c>
      <c r="K35" s="327">
        <v>0</v>
      </c>
      <c r="L35" s="326">
        <v>0</v>
      </c>
      <c r="M35" s="326">
        <v>0</v>
      </c>
      <c r="N35" s="327">
        <v>0</v>
      </c>
      <c r="O35" s="327">
        <v>0</v>
      </c>
      <c r="P35" s="326">
        <v>0</v>
      </c>
      <c r="Q35" s="326">
        <v>20307.310000000001</v>
      </c>
      <c r="R35" s="326">
        <v>0</v>
      </c>
      <c r="S35" s="327">
        <v>0</v>
      </c>
      <c r="T35" s="326"/>
      <c r="U35" s="326"/>
      <c r="V35" s="326"/>
      <c r="W35" s="326"/>
      <c r="X35" s="327">
        <v>0</v>
      </c>
      <c r="Y35" s="327">
        <v>0</v>
      </c>
      <c r="Z35" s="327">
        <v>0</v>
      </c>
      <c r="AA35" s="327">
        <v>0</v>
      </c>
      <c r="AB35" s="326"/>
      <c r="AC35" s="326"/>
      <c r="AD35" s="328">
        <v>0</v>
      </c>
      <c r="AE35" s="326">
        <v>0</v>
      </c>
      <c r="AF35" s="326">
        <v>0</v>
      </c>
      <c r="AG35" s="326"/>
      <c r="AH35" s="326"/>
      <c r="AI35" s="326"/>
      <c r="AJ35" s="326"/>
      <c r="AK35" s="326"/>
      <c r="AL35" s="326">
        <v>0</v>
      </c>
      <c r="AM35" s="326"/>
      <c r="AN35" s="326">
        <f t="shared" si="0"/>
        <v>0</v>
      </c>
      <c r="AO35" s="326">
        <v>20307.310000000027</v>
      </c>
      <c r="AP35" s="326">
        <v>223380.39</v>
      </c>
      <c r="AQ35" s="329">
        <f t="shared" si="1"/>
        <v>223380.39</v>
      </c>
      <c r="AR35" s="329">
        <v>0</v>
      </c>
      <c r="AS35" s="326">
        <f t="shared" si="2"/>
        <v>2680564.6800000002</v>
      </c>
      <c r="AT35" s="328">
        <v>203073.08</v>
      </c>
      <c r="AU35" s="328">
        <f t="shared" si="3"/>
        <v>203073.08</v>
      </c>
      <c r="AV35" s="328">
        <v>0</v>
      </c>
      <c r="AW35" s="328">
        <v>0</v>
      </c>
      <c r="AX35" s="328">
        <f t="shared" si="4"/>
        <v>0</v>
      </c>
      <c r="AY35" s="328"/>
    </row>
    <row r="36" spans="1:51" x14ac:dyDescent="0.3">
      <c r="A36" s="324">
        <v>19</v>
      </c>
      <c r="B36" s="325" t="s">
        <v>269</v>
      </c>
      <c r="C36" s="326">
        <v>0.5</v>
      </c>
      <c r="D36" s="326">
        <v>56453.43</v>
      </c>
      <c r="E36" s="327">
        <v>0</v>
      </c>
      <c r="F36" s="327">
        <v>0</v>
      </c>
      <c r="G36" s="327">
        <v>0</v>
      </c>
      <c r="H36" s="327">
        <v>0</v>
      </c>
      <c r="I36" s="326">
        <v>0</v>
      </c>
      <c r="J36" s="327">
        <v>0</v>
      </c>
      <c r="K36" s="327">
        <v>0</v>
      </c>
      <c r="L36" s="326">
        <v>0</v>
      </c>
      <c r="M36" s="326">
        <v>0</v>
      </c>
      <c r="N36" s="327">
        <v>0</v>
      </c>
      <c r="O36" s="327">
        <v>0</v>
      </c>
      <c r="P36" s="326">
        <v>0</v>
      </c>
      <c r="Q36" s="326">
        <v>5645.34</v>
      </c>
      <c r="R36" s="326">
        <v>0</v>
      </c>
      <c r="S36" s="327">
        <v>0</v>
      </c>
      <c r="T36" s="326"/>
      <c r="U36" s="326"/>
      <c r="V36" s="326"/>
      <c r="W36" s="326"/>
      <c r="X36" s="327">
        <v>0</v>
      </c>
      <c r="Y36" s="327">
        <v>0</v>
      </c>
      <c r="Z36" s="327">
        <v>0</v>
      </c>
      <c r="AA36" s="327">
        <v>0</v>
      </c>
      <c r="AB36" s="326"/>
      <c r="AC36" s="326"/>
      <c r="AD36" s="328">
        <v>0</v>
      </c>
      <c r="AE36" s="326">
        <v>0</v>
      </c>
      <c r="AF36" s="326">
        <v>0</v>
      </c>
      <c r="AG36" s="326"/>
      <c r="AH36" s="326"/>
      <c r="AI36" s="326"/>
      <c r="AJ36" s="326"/>
      <c r="AK36" s="326"/>
      <c r="AL36" s="326">
        <v>0</v>
      </c>
      <c r="AM36" s="326"/>
      <c r="AN36" s="326">
        <f t="shared" si="0"/>
        <v>0</v>
      </c>
      <c r="AO36" s="326">
        <v>5645.3399999999965</v>
      </c>
      <c r="AP36" s="326">
        <v>62098.77</v>
      </c>
      <c r="AQ36" s="329">
        <f t="shared" si="1"/>
        <v>62098.77</v>
      </c>
      <c r="AR36" s="329">
        <v>0</v>
      </c>
      <c r="AS36" s="326">
        <f t="shared" si="2"/>
        <v>745185.24</v>
      </c>
      <c r="AT36" s="328">
        <v>56453.43</v>
      </c>
      <c r="AU36" s="328">
        <f t="shared" si="3"/>
        <v>56453.43</v>
      </c>
      <c r="AV36" s="328">
        <v>0</v>
      </c>
      <c r="AW36" s="328">
        <v>0</v>
      </c>
      <c r="AX36" s="328">
        <f t="shared" si="4"/>
        <v>0</v>
      </c>
      <c r="AY36" s="328"/>
    </row>
    <row r="37" spans="1:51" x14ac:dyDescent="0.3">
      <c r="A37" s="324">
        <v>20</v>
      </c>
      <c r="B37" s="325" t="s">
        <v>270</v>
      </c>
      <c r="C37" s="326">
        <v>1</v>
      </c>
      <c r="D37" s="326">
        <v>101226.84</v>
      </c>
      <c r="E37" s="327">
        <v>0</v>
      </c>
      <c r="F37" s="327">
        <v>0</v>
      </c>
      <c r="G37" s="327">
        <v>0</v>
      </c>
      <c r="H37" s="327">
        <v>0</v>
      </c>
      <c r="I37" s="326">
        <v>0</v>
      </c>
      <c r="J37" s="327">
        <v>0</v>
      </c>
      <c r="K37" s="327">
        <v>0</v>
      </c>
      <c r="L37" s="326">
        <v>0</v>
      </c>
      <c r="M37" s="326">
        <v>0</v>
      </c>
      <c r="N37" s="327">
        <v>0</v>
      </c>
      <c r="O37" s="327">
        <v>0</v>
      </c>
      <c r="P37" s="326">
        <v>0</v>
      </c>
      <c r="Q37" s="326">
        <v>10122.68</v>
      </c>
      <c r="R37" s="326">
        <v>0</v>
      </c>
      <c r="S37" s="327">
        <v>0</v>
      </c>
      <c r="T37" s="326"/>
      <c r="U37" s="326"/>
      <c r="V37" s="326"/>
      <c r="W37" s="326"/>
      <c r="X37" s="327">
        <v>0</v>
      </c>
      <c r="Y37" s="327">
        <v>0</v>
      </c>
      <c r="Z37" s="327">
        <v>0</v>
      </c>
      <c r="AA37" s="327">
        <v>0</v>
      </c>
      <c r="AB37" s="326"/>
      <c r="AC37" s="326"/>
      <c r="AD37" s="328">
        <v>0</v>
      </c>
      <c r="AE37" s="326">
        <v>0</v>
      </c>
      <c r="AF37" s="326">
        <v>0</v>
      </c>
      <c r="AG37" s="326"/>
      <c r="AH37" s="326"/>
      <c r="AI37" s="326"/>
      <c r="AJ37" s="326"/>
      <c r="AK37" s="326"/>
      <c r="AL37" s="326">
        <v>0</v>
      </c>
      <c r="AM37" s="326"/>
      <c r="AN37" s="326">
        <f t="shared" si="0"/>
        <v>0</v>
      </c>
      <c r="AO37" s="326">
        <v>10122.680000000008</v>
      </c>
      <c r="AP37" s="326">
        <v>111349.52</v>
      </c>
      <c r="AQ37" s="329">
        <f t="shared" si="1"/>
        <v>111349.52</v>
      </c>
      <c r="AR37" s="329">
        <v>0</v>
      </c>
      <c r="AS37" s="326">
        <f t="shared" si="2"/>
        <v>1336194.24</v>
      </c>
      <c r="AT37" s="328">
        <v>0</v>
      </c>
      <c r="AU37" s="328">
        <f t="shared" si="3"/>
        <v>0</v>
      </c>
      <c r="AV37" s="328">
        <v>0</v>
      </c>
      <c r="AW37" s="328">
        <v>0</v>
      </c>
      <c r="AX37" s="328">
        <f t="shared" si="4"/>
        <v>0</v>
      </c>
      <c r="AY37" s="328"/>
    </row>
    <row r="38" spans="1:51" x14ac:dyDescent="0.3">
      <c r="A38" s="324">
        <v>21</v>
      </c>
      <c r="B38" s="325" t="s">
        <v>271</v>
      </c>
      <c r="C38" s="326">
        <v>1</v>
      </c>
      <c r="D38" s="326">
        <v>101226.84</v>
      </c>
      <c r="E38" s="327">
        <v>0</v>
      </c>
      <c r="F38" s="327">
        <v>0</v>
      </c>
      <c r="G38" s="327">
        <v>0</v>
      </c>
      <c r="H38" s="327">
        <v>0</v>
      </c>
      <c r="I38" s="326">
        <v>0</v>
      </c>
      <c r="J38" s="327">
        <v>0</v>
      </c>
      <c r="K38" s="327">
        <v>0</v>
      </c>
      <c r="L38" s="326">
        <v>0</v>
      </c>
      <c r="M38" s="326">
        <v>0</v>
      </c>
      <c r="N38" s="327">
        <v>0</v>
      </c>
      <c r="O38" s="327">
        <v>0</v>
      </c>
      <c r="P38" s="326">
        <v>0</v>
      </c>
      <c r="Q38" s="326">
        <v>10122.68</v>
      </c>
      <c r="R38" s="326">
        <v>0</v>
      </c>
      <c r="S38" s="327">
        <v>0</v>
      </c>
      <c r="T38" s="326"/>
      <c r="U38" s="326"/>
      <c r="V38" s="326"/>
      <c r="W38" s="326"/>
      <c r="X38" s="327">
        <v>0</v>
      </c>
      <c r="Y38" s="327">
        <v>0</v>
      </c>
      <c r="Z38" s="327">
        <v>0</v>
      </c>
      <c r="AA38" s="327">
        <v>0</v>
      </c>
      <c r="AB38" s="326"/>
      <c r="AC38" s="326"/>
      <c r="AD38" s="328">
        <v>0</v>
      </c>
      <c r="AE38" s="326">
        <v>0</v>
      </c>
      <c r="AF38" s="326">
        <v>0</v>
      </c>
      <c r="AG38" s="326"/>
      <c r="AH38" s="326"/>
      <c r="AI38" s="326"/>
      <c r="AJ38" s="326"/>
      <c r="AK38" s="326"/>
      <c r="AL38" s="326">
        <v>0</v>
      </c>
      <c r="AM38" s="326"/>
      <c r="AN38" s="326">
        <f t="shared" si="0"/>
        <v>0</v>
      </c>
      <c r="AO38" s="326">
        <v>10122.680000000008</v>
      </c>
      <c r="AP38" s="326">
        <v>111349.52</v>
      </c>
      <c r="AQ38" s="329">
        <f t="shared" si="1"/>
        <v>111349.52</v>
      </c>
      <c r="AR38" s="329">
        <v>0</v>
      </c>
      <c r="AS38" s="326">
        <f t="shared" si="2"/>
        <v>1336194.24</v>
      </c>
      <c r="AT38" s="328">
        <v>0</v>
      </c>
      <c r="AU38" s="328">
        <f t="shared" si="3"/>
        <v>0</v>
      </c>
      <c r="AV38" s="328">
        <v>0</v>
      </c>
      <c r="AW38" s="328">
        <v>0</v>
      </c>
      <c r="AX38" s="328">
        <f t="shared" si="4"/>
        <v>0</v>
      </c>
      <c r="AY38" s="328"/>
    </row>
    <row r="39" spans="1:51" x14ac:dyDescent="0.3">
      <c r="A39" s="324">
        <v>22</v>
      </c>
      <c r="B39" s="325" t="s">
        <v>272</v>
      </c>
      <c r="C39" s="326">
        <v>1</v>
      </c>
      <c r="D39" s="326">
        <v>149008.75</v>
      </c>
      <c r="E39" s="327">
        <v>37252.18</v>
      </c>
      <c r="F39" s="327">
        <v>0</v>
      </c>
      <c r="G39" s="327">
        <v>0</v>
      </c>
      <c r="H39" s="327">
        <v>0</v>
      </c>
      <c r="I39" s="326">
        <v>0</v>
      </c>
      <c r="J39" s="327">
        <v>0</v>
      </c>
      <c r="K39" s="327">
        <v>0</v>
      </c>
      <c r="L39" s="326">
        <v>0</v>
      </c>
      <c r="M39" s="326">
        <v>0</v>
      </c>
      <c r="N39" s="327">
        <v>0</v>
      </c>
      <c r="O39" s="327">
        <v>0</v>
      </c>
      <c r="P39" s="326">
        <v>0</v>
      </c>
      <c r="Q39" s="326">
        <v>18626.09</v>
      </c>
      <c r="R39" s="326">
        <v>0</v>
      </c>
      <c r="S39" s="327">
        <v>0</v>
      </c>
      <c r="T39" s="326"/>
      <c r="U39" s="326"/>
      <c r="V39" s="326"/>
      <c r="W39" s="326"/>
      <c r="X39" s="327">
        <v>0</v>
      </c>
      <c r="Y39" s="327">
        <v>0</v>
      </c>
      <c r="Z39" s="327">
        <v>0</v>
      </c>
      <c r="AA39" s="327">
        <v>55878.28</v>
      </c>
      <c r="AB39" s="326"/>
      <c r="AC39" s="326"/>
      <c r="AD39" s="328">
        <v>0</v>
      </c>
      <c r="AE39" s="326">
        <v>0</v>
      </c>
      <c r="AF39" s="326">
        <v>0</v>
      </c>
      <c r="AG39" s="326"/>
      <c r="AH39" s="326"/>
      <c r="AI39" s="326"/>
      <c r="AJ39" s="326"/>
      <c r="AK39" s="326"/>
      <c r="AL39" s="326">
        <v>0</v>
      </c>
      <c r="AM39" s="326"/>
      <c r="AN39" s="326">
        <f t="shared" si="0"/>
        <v>0</v>
      </c>
      <c r="AO39" s="326">
        <v>74504.37</v>
      </c>
      <c r="AP39" s="326">
        <v>260765.3</v>
      </c>
      <c r="AQ39" s="329">
        <f t="shared" si="1"/>
        <v>260765.3</v>
      </c>
      <c r="AR39" s="329">
        <v>0</v>
      </c>
      <c r="AS39" s="326">
        <f t="shared" si="2"/>
        <v>3129183.5999999996</v>
      </c>
      <c r="AT39" s="328">
        <v>186260.93</v>
      </c>
      <c r="AU39" s="328">
        <f t="shared" si="3"/>
        <v>186260.93</v>
      </c>
      <c r="AV39" s="328">
        <v>0</v>
      </c>
      <c r="AW39" s="328">
        <v>0</v>
      </c>
      <c r="AX39" s="328">
        <f t="shared" si="4"/>
        <v>0</v>
      </c>
      <c r="AY39" s="328"/>
    </row>
    <row r="40" spans="1:51" x14ac:dyDescent="0.3">
      <c r="A40" s="324">
        <v>23</v>
      </c>
      <c r="B40" s="325" t="s">
        <v>273</v>
      </c>
      <c r="C40" s="326">
        <v>3</v>
      </c>
      <c r="D40" s="326">
        <v>298371.42</v>
      </c>
      <c r="E40" s="327">
        <v>0</v>
      </c>
      <c r="F40" s="327">
        <v>0</v>
      </c>
      <c r="G40" s="327">
        <v>0</v>
      </c>
      <c r="H40" s="327">
        <v>0</v>
      </c>
      <c r="I40" s="326">
        <v>0</v>
      </c>
      <c r="J40" s="327">
        <v>71148</v>
      </c>
      <c r="K40" s="327">
        <v>0</v>
      </c>
      <c r="L40" s="326">
        <v>0</v>
      </c>
      <c r="M40" s="326">
        <v>0</v>
      </c>
      <c r="N40" s="327">
        <v>0</v>
      </c>
      <c r="O40" s="327">
        <v>0</v>
      </c>
      <c r="P40" s="326">
        <v>0</v>
      </c>
      <c r="Q40" s="326">
        <v>29837.13</v>
      </c>
      <c r="R40" s="326">
        <v>0</v>
      </c>
      <c r="S40" s="327">
        <v>0</v>
      </c>
      <c r="T40" s="326"/>
      <c r="U40" s="326"/>
      <c r="V40" s="326"/>
      <c r="W40" s="326"/>
      <c r="X40" s="327">
        <v>0</v>
      </c>
      <c r="Y40" s="327">
        <v>0</v>
      </c>
      <c r="Z40" s="327">
        <v>0</v>
      </c>
      <c r="AA40" s="327">
        <v>0</v>
      </c>
      <c r="AB40" s="326"/>
      <c r="AC40" s="326"/>
      <c r="AD40" s="328">
        <v>0</v>
      </c>
      <c r="AE40" s="326">
        <v>0</v>
      </c>
      <c r="AF40" s="326">
        <v>0</v>
      </c>
      <c r="AG40" s="326"/>
      <c r="AH40" s="326"/>
      <c r="AI40" s="326"/>
      <c r="AJ40" s="326"/>
      <c r="AK40" s="326"/>
      <c r="AL40" s="326">
        <v>0</v>
      </c>
      <c r="AM40" s="326"/>
      <c r="AN40" s="326">
        <f t="shared" si="0"/>
        <v>0</v>
      </c>
      <c r="AO40" s="326">
        <v>100985.13</v>
      </c>
      <c r="AP40" s="326">
        <v>399356.55</v>
      </c>
      <c r="AQ40" s="329">
        <f t="shared" si="1"/>
        <v>399356.55</v>
      </c>
      <c r="AR40" s="329">
        <v>0</v>
      </c>
      <c r="AS40" s="326">
        <f t="shared" si="2"/>
        <v>4792278.5999999996</v>
      </c>
      <c r="AT40" s="328">
        <v>0</v>
      </c>
      <c r="AU40" s="328">
        <f t="shared" si="3"/>
        <v>0</v>
      </c>
      <c r="AV40" s="328">
        <v>0</v>
      </c>
      <c r="AW40" s="328">
        <v>0</v>
      </c>
      <c r="AX40" s="328">
        <f t="shared" si="4"/>
        <v>0</v>
      </c>
      <c r="AY40" s="328"/>
    </row>
    <row r="41" spans="1:51" x14ac:dyDescent="0.3">
      <c r="A41" s="324">
        <v>24</v>
      </c>
      <c r="B41" s="325" t="s">
        <v>274</v>
      </c>
      <c r="C41" s="326">
        <v>3.75</v>
      </c>
      <c r="D41" s="326">
        <v>372964.28</v>
      </c>
      <c r="E41" s="327">
        <v>0</v>
      </c>
      <c r="F41" s="327">
        <v>0</v>
      </c>
      <c r="G41" s="327">
        <v>0</v>
      </c>
      <c r="H41" s="327">
        <v>0</v>
      </c>
      <c r="I41" s="326">
        <v>0</v>
      </c>
      <c r="J41" s="327">
        <v>0</v>
      </c>
      <c r="K41" s="327">
        <v>0</v>
      </c>
      <c r="L41" s="326">
        <v>0</v>
      </c>
      <c r="M41" s="326">
        <v>0</v>
      </c>
      <c r="N41" s="327">
        <v>13272.75</v>
      </c>
      <c r="O41" s="327">
        <v>10618</v>
      </c>
      <c r="P41" s="326">
        <v>0</v>
      </c>
      <c r="Q41" s="326">
        <v>37296.42</v>
      </c>
      <c r="R41" s="326">
        <v>0</v>
      </c>
      <c r="S41" s="327">
        <v>0</v>
      </c>
      <c r="T41" s="326"/>
      <c r="U41" s="326"/>
      <c r="V41" s="326"/>
      <c r="W41" s="326"/>
      <c r="X41" s="327">
        <v>0</v>
      </c>
      <c r="Y41" s="327">
        <v>0</v>
      </c>
      <c r="Z41" s="327">
        <v>0</v>
      </c>
      <c r="AA41" s="327">
        <v>0</v>
      </c>
      <c r="AB41" s="326"/>
      <c r="AC41" s="326"/>
      <c r="AD41" s="328">
        <v>0</v>
      </c>
      <c r="AE41" s="326">
        <v>0</v>
      </c>
      <c r="AF41" s="326">
        <v>0</v>
      </c>
      <c r="AG41" s="326"/>
      <c r="AH41" s="326"/>
      <c r="AI41" s="326"/>
      <c r="AJ41" s="326"/>
      <c r="AK41" s="326"/>
      <c r="AL41" s="326">
        <v>0</v>
      </c>
      <c r="AM41" s="326"/>
      <c r="AN41" s="326">
        <f t="shared" si="0"/>
        <v>0</v>
      </c>
      <c r="AO41" s="326">
        <v>61187.169999999984</v>
      </c>
      <c r="AP41" s="326">
        <v>434151.45</v>
      </c>
      <c r="AQ41" s="329">
        <f t="shared" si="1"/>
        <v>434151.45</v>
      </c>
      <c r="AR41" s="329">
        <v>0</v>
      </c>
      <c r="AS41" s="326">
        <f t="shared" si="2"/>
        <v>5209817.4000000004</v>
      </c>
      <c r="AT41" s="328">
        <v>0</v>
      </c>
      <c r="AU41" s="328">
        <f t="shared" si="3"/>
        <v>0</v>
      </c>
      <c r="AV41" s="328">
        <v>0</v>
      </c>
      <c r="AW41" s="328">
        <v>0</v>
      </c>
      <c r="AX41" s="328">
        <f t="shared" si="4"/>
        <v>0</v>
      </c>
      <c r="AY41" s="328"/>
    </row>
    <row r="42" spans="1:51" x14ac:dyDescent="0.3">
      <c r="A42" s="324">
        <v>25</v>
      </c>
      <c r="B42" s="325" t="s">
        <v>275</v>
      </c>
      <c r="C42" s="326">
        <v>1</v>
      </c>
      <c r="D42" s="326">
        <v>167767.56</v>
      </c>
      <c r="E42" s="327">
        <v>41941.89</v>
      </c>
      <c r="F42" s="327">
        <v>0</v>
      </c>
      <c r="G42" s="327">
        <v>0</v>
      </c>
      <c r="H42" s="327">
        <v>0</v>
      </c>
      <c r="I42" s="326">
        <v>0</v>
      </c>
      <c r="J42" s="327">
        <v>0</v>
      </c>
      <c r="K42" s="327">
        <v>0</v>
      </c>
      <c r="L42" s="326">
        <v>0</v>
      </c>
      <c r="M42" s="326">
        <v>0</v>
      </c>
      <c r="N42" s="327">
        <v>0</v>
      </c>
      <c r="O42" s="327">
        <v>0</v>
      </c>
      <c r="P42" s="326">
        <v>0</v>
      </c>
      <c r="Q42" s="326">
        <v>20970.95</v>
      </c>
      <c r="R42" s="326">
        <v>0</v>
      </c>
      <c r="S42" s="327">
        <v>0</v>
      </c>
      <c r="T42" s="326"/>
      <c r="U42" s="326"/>
      <c r="V42" s="326"/>
      <c r="W42" s="326"/>
      <c r="X42" s="327">
        <v>0</v>
      </c>
      <c r="Y42" s="327">
        <v>0</v>
      </c>
      <c r="Z42" s="327">
        <v>0</v>
      </c>
      <c r="AA42" s="327">
        <v>62912.84</v>
      </c>
      <c r="AB42" s="326"/>
      <c r="AC42" s="326"/>
      <c r="AD42" s="328">
        <v>0</v>
      </c>
      <c r="AE42" s="326">
        <v>0</v>
      </c>
      <c r="AF42" s="326">
        <v>0</v>
      </c>
      <c r="AG42" s="326"/>
      <c r="AH42" s="326"/>
      <c r="AI42" s="326"/>
      <c r="AJ42" s="326"/>
      <c r="AK42" s="326"/>
      <c r="AL42" s="326">
        <v>0</v>
      </c>
      <c r="AM42" s="326"/>
      <c r="AN42" s="326">
        <f t="shared" si="0"/>
        <v>0</v>
      </c>
      <c r="AO42" s="326">
        <v>83883.789999999979</v>
      </c>
      <c r="AP42" s="326">
        <v>293593.24</v>
      </c>
      <c r="AQ42" s="329">
        <f t="shared" si="1"/>
        <v>293593.24</v>
      </c>
      <c r="AR42" s="329">
        <v>0</v>
      </c>
      <c r="AS42" s="326">
        <f t="shared" si="2"/>
        <v>3523118.88</v>
      </c>
      <c r="AT42" s="328">
        <v>209709.45</v>
      </c>
      <c r="AU42" s="328">
        <f t="shared" si="3"/>
        <v>209709.45</v>
      </c>
      <c r="AV42" s="328">
        <v>0</v>
      </c>
      <c r="AW42" s="328">
        <v>0</v>
      </c>
      <c r="AX42" s="328">
        <f t="shared" si="4"/>
        <v>0</v>
      </c>
      <c r="AY42" s="328"/>
    </row>
    <row r="43" spans="1:51" x14ac:dyDescent="0.3">
      <c r="A43" s="324">
        <v>26</v>
      </c>
      <c r="B43" s="325" t="s">
        <v>276</v>
      </c>
      <c r="C43" s="326">
        <v>1</v>
      </c>
      <c r="D43" s="326">
        <v>131311.73000000001</v>
      </c>
      <c r="E43" s="327">
        <v>32827.94</v>
      </c>
      <c r="F43" s="327">
        <v>0</v>
      </c>
      <c r="G43" s="327">
        <v>0</v>
      </c>
      <c r="H43" s="327">
        <v>0</v>
      </c>
      <c r="I43" s="326">
        <v>0</v>
      </c>
      <c r="J43" s="327">
        <v>0</v>
      </c>
      <c r="K43" s="327">
        <v>0</v>
      </c>
      <c r="L43" s="326">
        <v>0</v>
      </c>
      <c r="M43" s="326">
        <v>0</v>
      </c>
      <c r="N43" s="327">
        <v>0</v>
      </c>
      <c r="O43" s="327">
        <v>0</v>
      </c>
      <c r="P43" s="326">
        <v>0</v>
      </c>
      <c r="Q43" s="326">
        <v>16413.97</v>
      </c>
      <c r="R43" s="326">
        <v>0</v>
      </c>
      <c r="S43" s="327">
        <v>0</v>
      </c>
      <c r="T43" s="326"/>
      <c r="U43" s="326"/>
      <c r="V43" s="326"/>
      <c r="W43" s="326"/>
      <c r="X43" s="327">
        <v>0</v>
      </c>
      <c r="Y43" s="327">
        <v>0</v>
      </c>
      <c r="Z43" s="327">
        <v>0</v>
      </c>
      <c r="AA43" s="327">
        <v>0</v>
      </c>
      <c r="AB43" s="326"/>
      <c r="AC43" s="326"/>
      <c r="AD43" s="328">
        <v>0</v>
      </c>
      <c r="AE43" s="326">
        <v>0</v>
      </c>
      <c r="AF43" s="326">
        <v>0</v>
      </c>
      <c r="AG43" s="326"/>
      <c r="AH43" s="326"/>
      <c r="AI43" s="326"/>
      <c r="AJ43" s="326"/>
      <c r="AK43" s="326"/>
      <c r="AL43" s="326">
        <v>0</v>
      </c>
      <c r="AM43" s="326"/>
      <c r="AN43" s="326">
        <f t="shared" si="0"/>
        <v>0</v>
      </c>
      <c r="AO43" s="326">
        <v>16413.97</v>
      </c>
      <c r="AP43" s="326">
        <v>180553.64</v>
      </c>
      <c r="AQ43" s="329">
        <f t="shared" si="1"/>
        <v>180553.64</v>
      </c>
      <c r="AR43" s="329">
        <v>0</v>
      </c>
      <c r="AS43" s="326">
        <f t="shared" si="2"/>
        <v>2166643.6800000002</v>
      </c>
      <c r="AT43" s="328">
        <v>164139.67000000001</v>
      </c>
      <c r="AU43" s="328">
        <f t="shared" si="3"/>
        <v>164139.67000000001</v>
      </c>
      <c r="AV43" s="328">
        <v>0</v>
      </c>
      <c r="AW43" s="328">
        <v>0</v>
      </c>
      <c r="AX43" s="328">
        <f t="shared" si="4"/>
        <v>0</v>
      </c>
      <c r="AY43" s="328"/>
    </row>
    <row r="44" spans="1:51" x14ac:dyDescent="0.3">
      <c r="A44" s="324">
        <v>27</v>
      </c>
      <c r="B44" s="325" t="s">
        <v>277</v>
      </c>
      <c r="C44" s="326">
        <v>1</v>
      </c>
      <c r="D44" s="326">
        <v>104766.24</v>
      </c>
      <c r="E44" s="327">
        <v>0</v>
      </c>
      <c r="F44" s="327">
        <v>0</v>
      </c>
      <c r="G44" s="327">
        <v>0</v>
      </c>
      <c r="H44" s="327">
        <v>0</v>
      </c>
      <c r="I44" s="326">
        <v>0</v>
      </c>
      <c r="J44" s="327">
        <v>0</v>
      </c>
      <c r="K44" s="327">
        <v>0</v>
      </c>
      <c r="L44" s="326">
        <v>0</v>
      </c>
      <c r="M44" s="326">
        <v>0</v>
      </c>
      <c r="N44" s="327">
        <v>0</v>
      </c>
      <c r="O44" s="327">
        <v>0</v>
      </c>
      <c r="P44" s="326">
        <v>0</v>
      </c>
      <c r="Q44" s="326">
        <v>10476.620000000001</v>
      </c>
      <c r="R44" s="326">
        <v>0</v>
      </c>
      <c r="S44" s="327">
        <v>0</v>
      </c>
      <c r="T44" s="326"/>
      <c r="U44" s="326"/>
      <c r="V44" s="326"/>
      <c r="W44" s="326"/>
      <c r="X44" s="327">
        <v>0</v>
      </c>
      <c r="Y44" s="327">
        <v>0</v>
      </c>
      <c r="Z44" s="327">
        <v>0</v>
      </c>
      <c r="AA44" s="327">
        <v>0</v>
      </c>
      <c r="AB44" s="326"/>
      <c r="AC44" s="326"/>
      <c r="AD44" s="328">
        <v>0</v>
      </c>
      <c r="AE44" s="326">
        <v>0</v>
      </c>
      <c r="AF44" s="326">
        <v>0</v>
      </c>
      <c r="AG44" s="326"/>
      <c r="AH44" s="326"/>
      <c r="AI44" s="326"/>
      <c r="AJ44" s="326"/>
      <c r="AK44" s="326"/>
      <c r="AL44" s="326">
        <v>0</v>
      </c>
      <c r="AM44" s="326"/>
      <c r="AN44" s="326">
        <f t="shared" si="0"/>
        <v>0</v>
      </c>
      <c r="AO44" s="326">
        <v>10476.619999999995</v>
      </c>
      <c r="AP44" s="326">
        <v>115242.86</v>
      </c>
      <c r="AQ44" s="329">
        <f t="shared" si="1"/>
        <v>115242.86</v>
      </c>
      <c r="AR44" s="329">
        <v>0</v>
      </c>
      <c r="AS44" s="326">
        <f t="shared" si="2"/>
        <v>1382914.32</v>
      </c>
      <c r="AT44" s="328">
        <v>0</v>
      </c>
      <c r="AU44" s="328">
        <f t="shared" si="3"/>
        <v>0</v>
      </c>
      <c r="AV44" s="328">
        <v>0</v>
      </c>
      <c r="AW44" s="328">
        <v>0</v>
      </c>
      <c r="AX44" s="328">
        <f t="shared" si="4"/>
        <v>0</v>
      </c>
      <c r="AY44" s="328"/>
    </row>
    <row r="45" spans="1:51" x14ac:dyDescent="0.3">
      <c r="A45" s="330"/>
      <c r="B45" s="330" t="s">
        <v>278</v>
      </c>
      <c r="C45" s="331">
        <f>C$14</f>
        <v>23.156300000000002</v>
      </c>
      <c r="D45" s="331">
        <f>D$14</f>
        <v>4058928.72</v>
      </c>
      <c r="E45" s="331">
        <f t="shared" ref="E45:AY45" si="5">E$14</f>
        <v>1014732.19</v>
      </c>
      <c r="F45" s="331">
        <f t="shared" si="5"/>
        <v>0</v>
      </c>
      <c r="G45" s="331">
        <f t="shared" si="5"/>
        <v>0</v>
      </c>
      <c r="H45" s="331">
        <f t="shared" si="5"/>
        <v>0</v>
      </c>
      <c r="I45" s="331">
        <f t="shared" si="5"/>
        <v>0</v>
      </c>
      <c r="J45" s="331">
        <f t="shared" si="5"/>
        <v>0</v>
      </c>
      <c r="K45" s="331">
        <f t="shared" si="5"/>
        <v>0</v>
      </c>
      <c r="L45" s="331">
        <f t="shared" si="5"/>
        <v>0</v>
      </c>
      <c r="M45" s="331">
        <f t="shared" si="5"/>
        <v>0</v>
      </c>
      <c r="N45" s="331">
        <f t="shared" si="5"/>
        <v>0</v>
      </c>
      <c r="O45" s="331">
        <f t="shared" si="5"/>
        <v>0</v>
      </c>
      <c r="P45" s="331">
        <f t="shared" si="5"/>
        <v>0</v>
      </c>
      <c r="Q45" s="331">
        <f t="shared" si="5"/>
        <v>507366.1</v>
      </c>
      <c r="R45" s="331">
        <f t="shared" si="5"/>
        <v>117960</v>
      </c>
      <c r="S45" s="331">
        <f t="shared" si="5"/>
        <v>0</v>
      </c>
      <c r="T45" s="331">
        <f t="shared" si="5"/>
        <v>0</v>
      </c>
      <c r="U45" s="331">
        <f t="shared" si="5"/>
        <v>644745.96</v>
      </c>
      <c r="V45" s="331">
        <f t="shared" si="5"/>
        <v>487792.93</v>
      </c>
      <c r="W45" s="331">
        <f t="shared" si="5"/>
        <v>467636.29</v>
      </c>
      <c r="X45" s="331">
        <f t="shared" si="5"/>
        <v>0</v>
      </c>
      <c r="Y45" s="331">
        <f t="shared" si="5"/>
        <v>0</v>
      </c>
      <c r="Z45" s="331">
        <f t="shared" si="5"/>
        <v>0</v>
      </c>
      <c r="AA45" s="331">
        <f t="shared" si="5"/>
        <v>0</v>
      </c>
      <c r="AB45" s="331">
        <f t="shared" si="5"/>
        <v>0</v>
      </c>
      <c r="AC45" s="331">
        <f t="shared" si="5"/>
        <v>16590.939999999999</v>
      </c>
      <c r="AD45" s="331">
        <f t="shared" si="5"/>
        <v>0</v>
      </c>
      <c r="AE45" s="331">
        <f t="shared" si="5"/>
        <v>92024.4</v>
      </c>
      <c r="AF45" s="331">
        <f t="shared" si="5"/>
        <v>17697</v>
      </c>
      <c r="AG45" s="331">
        <f t="shared" si="5"/>
        <v>1522098.21</v>
      </c>
      <c r="AH45" s="331">
        <f t="shared" si="5"/>
        <v>11945.48</v>
      </c>
      <c r="AI45" s="331">
        <f t="shared" si="5"/>
        <v>49994.04</v>
      </c>
      <c r="AJ45" s="331">
        <f t="shared" si="5"/>
        <v>0</v>
      </c>
      <c r="AK45" s="331">
        <f t="shared" si="5"/>
        <v>0</v>
      </c>
      <c r="AL45" s="331">
        <f t="shared" si="5"/>
        <v>0</v>
      </c>
      <c r="AM45" s="331">
        <f t="shared" si="5"/>
        <v>0</v>
      </c>
      <c r="AN45" s="331">
        <f t="shared" si="5"/>
        <v>0</v>
      </c>
      <c r="AO45" s="331">
        <f t="shared" si="5"/>
        <v>3935851.3499999996</v>
      </c>
      <c r="AP45" s="331">
        <f t="shared" si="5"/>
        <v>9009512.2599999998</v>
      </c>
      <c r="AQ45" s="331">
        <f t="shared" si="5"/>
        <v>9009512.2599999998</v>
      </c>
      <c r="AR45" s="331">
        <f t="shared" si="5"/>
        <v>0</v>
      </c>
      <c r="AS45" s="331">
        <f t="shared" si="5"/>
        <v>108114147.12</v>
      </c>
      <c r="AT45" s="331">
        <f t="shared" si="5"/>
        <v>4973185.76</v>
      </c>
      <c r="AU45" s="331">
        <f t="shared" si="5"/>
        <v>4973185.76</v>
      </c>
      <c r="AV45" s="331">
        <f t="shared" si="5"/>
        <v>0</v>
      </c>
      <c r="AW45" s="331">
        <f t="shared" si="5"/>
        <v>0</v>
      </c>
      <c r="AX45" s="331">
        <f t="shared" si="5"/>
        <v>0</v>
      </c>
      <c r="AY45" s="331">
        <f t="shared" si="5"/>
        <v>0</v>
      </c>
    </row>
    <row r="46" spans="1:51" ht="26" x14ac:dyDescent="0.3">
      <c r="A46" s="330"/>
      <c r="B46" s="330" t="s">
        <v>279</v>
      </c>
      <c r="C46" s="332">
        <f t="shared" ref="C46:AY46" si="6">SUM(C19:C44)</f>
        <v>30.75</v>
      </c>
      <c r="D46" s="332">
        <f t="shared" si="6"/>
        <v>4073513.1499999994</v>
      </c>
      <c r="E46" s="332">
        <f t="shared" si="6"/>
        <v>542439.62000000011</v>
      </c>
      <c r="F46" s="332">
        <f t="shared" si="6"/>
        <v>0</v>
      </c>
      <c r="G46" s="332">
        <f t="shared" si="6"/>
        <v>0</v>
      </c>
      <c r="H46" s="332">
        <f t="shared" si="6"/>
        <v>0</v>
      </c>
      <c r="I46" s="332">
        <f t="shared" si="6"/>
        <v>0</v>
      </c>
      <c r="J46" s="332">
        <f t="shared" si="6"/>
        <v>119424</v>
      </c>
      <c r="K46" s="332">
        <f t="shared" si="6"/>
        <v>0</v>
      </c>
      <c r="L46" s="332">
        <f t="shared" si="6"/>
        <v>0</v>
      </c>
      <c r="M46" s="332">
        <f t="shared" si="6"/>
        <v>0</v>
      </c>
      <c r="N46" s="332">
        <f t="shared" si="6"/>
        <v>13272.75</v>
      </c>
      <c r="O46" s="332">
        <f t="shared" si="6"/>
        <v>10618</v>
      </c>
      <c r="P46" s="332">
        <f t="shared" si="6"/>
        <v>0</v>
      </c>
      <c r="Q46" s="332">
        <f t="shared" si="6"/>
        <v>461595.24</v>
      </c>
      <c r="R46" s="332">
        <f t="shared" si="6"/>
        <v>0</v>
      </c>
      <c r="S46" s="332">
        <f t="shared" si="6"/>
        <v>517725.74</v>
      </c>
      <c r="T46" s="332">
        <f t="shared" si="6"/>
        <v>0</v>
      </c>
      <c r="U46" s="332">
        <f t="shared" si="6"/>
        <v>0</v>
      </c>
      <c r="V46" s="332">
        <f t="shared" si="6"/>
        <v>0</v>
      </c>
      <c r="W46" s="332">
        <f t="shared" si="6"/>
        <v>0</v>
      </c>
      <c r="X46" s="332">
        <f t="shared" si="6"/>
        <v>0</v>
      </c>
      <c r="Y46" s="332">
        <f t="shared" si="6"/>
        <v>0</v>
      </c>
      <c r="Z46" s="332">
        <f t="shared" si="6"/>
        <v>0</v>
      </c>
      <c r="AA46" s="332">
        <f t="shared" si="6"/>
        <v>226831.3</v>
      </c>
      <c r="AB46" s="332">
        <f t="shared" si="6"/>
        <v>0</v>
      </c>
      <c r="AC46" s="332">
        <f t="shared" si="6"/>
        <v>0</v>
      </c>
      <c r="AD46" s="332">
        <f t="shared" si="6"/>
        <v>0</v>
      </c>
      <c r="AE46" s="332">
        <f t="shared" si="6"/>
        <v>0</v>
      </c>
      <c r="AF46" s="332">
        <f t="shared" si="6"/>
        <v>0</v>
      </c>
      <c r="AG46" s="332">
        <f t="shared" si="6"/>
        <v>0</v>
      </c>
      <c r="AH46" s="332">
        <f t="shared" si="6"/>
        <v>0</v>
      </c>
      <c r="AI46" s="332">
        <f t="shared" si="6"/>
        <v>0</v>
      </c>
      <c r="AJ46" s="332">
        <f t="shared" si="6"/>
        <v>0</v>
      </c>
      <c r="AK46" s="332">
        <f t="shared" si="6"/>
        <v>0</v>
      </c>
      <c r="AL46" s="332">
        <f t="shared" si="6"/>
        <v>0</v>
      </c>
      <c r="AM46" s="332">
        <f t="shared" si="6"/>
        <v>0</v>
      </c>
      <c r="AN46" s="332">
        <f t="shared" si="6"/>
        <v>0</v>
      </c>
      <c r="AO46" s="332">
        <f t="shared" si="6"/>
        <v>1349467.0299999998</v>
      </c>
      <c r="AP46" s="332">
        <f t="shared" si="6"/>
        <v>5965419.7999999998</v>
      </c>
      <c r="AQ46" s="332">
        <f t="shared" si="6"/>
        <v>5965419.7999999998</v>
      </c>
      <c r="AR46" s="332">
        <f t="shared" si="6"/>
        <v>0</v>
      </c>
      <c r="AS46" s="332">
        <f t="shared" si="6"/>
        <v>71585037.600000009</v>
      </c>
      <c r="AT46" s="332">
        <f t="shared" si="6"/>
        <v>3097815.620000001</v>
      </c>
      <c r="AU46" s="332">
        <f t="shared" si="6"/>
        <v>3097815.620000001</v>
      </c>
      <c r="AV46" s="332">
        <f t="shared" si="6"/>
        <v>0</v>
      </c>
      <c r="AW46" s="332">
        <f t="shared" si="6"/>
        <v>0</v>
      </c>
      <c r="AX46" s="332">
        <f t="shared" si="6"/>
        <v>0</v>
      </c>
      <c r="AY46" s="332">
        <f t="shared" si="6"/>
        <v>0</v>
      </c>
    </row>
    <row r="47" spans="1:51" x14ac:dyDescent="0.3">
      <c r="A47" s="333" t="s">
        <v>280</v>
      </c>
      <c r="B47" s="333"/>
      <c r="C47" s="332">
        <f>C45+C46</f>
        <v>53.906300000000002</v>
      </c>
      <c r="D47" s="332">
        <f t="shared" ref="D47:L47" si="7">D45+D46</f>
        <v>8132441.8699999992</v>
      </c>
      <c r="E47" s="332">
        <f t="shared" si="7"/>
        <v>1557171.81</v>
      </c>
      <c r="F47" s="332">
        <f t="shared" si="7"/>
        <v>0</v>
      </c>
      <c r="G47" s="332">
        <f t="shared" si="7"/>
        <v>0</v>
      </c>
      <c r="H47" s="332">
        <f t="shared" si="7"/>
        <v>0</v>
      </c>
      <c r="I47" s="332">
        <f t="shared" si="7"/>
        <v>0</v>
      </c>
      <c r="J47" s="332">
        <f t="shared" si="7"/>
        <v>119424</v>
      </c>
      <c r="K47" s="332">
        <f t="shared" si="7"/>
        <v>0</v>
      </c>
      <c r="L47" s="332">
        <f t="shared" si="7"/>
        <v>0</v>
      </c>
      <c r="M47" s="332">
        <f>M45+M46</f>
        <v>0</v>
      </c>
      <c r="N47" s="332">
        <f t="shared" ref="N47:U47" si="8">N45+N46</f>
        <v>13272.75</v>
      </c>
      <c r="O47" s="332">
        <f t="shared" si="8"/>
        <v>10618</v>
      </c>
      <c r="P47" s="332">
        <f t="shared" si="8"/>
        <v>0</v>
      </c>
      <c r="Q47" s="332">
        <f t="shared" si="8"/>
        <v>968961.34</v>
      </c>
      <c r="R47" s="332">
        <f t="shared" si="8"/>
        <v>117960</v>
      </c>
      <c r="S47" s="332">
        <f t="shared" si="8"/>
        <v>517725.74</v>
      </c>
      <c r="T47" s="332">
        <f t="shared" si="8"/>
        <v>0</v>
      </c>
      <c r="U47" s="332">
        <f t="shared" si="8"/>
        <v>644745.96</v>
      </c>
      <c r="V47" s="332">
        <f>V45+V46</f>
        <v>487792.93</v>
      </c>
      <c r="W47" s="332">
        <f t="shared" ref="W47:AE47" si="9">W45+W46</f>
        <v>467636.29</v>
      </c>
      <c r="X47" s="332">
        <f t="shared" si="9"/>
        <v>0</v>
      </c>
      <c r="Y47" s="332">
        <f t="shared" si="9"/>
        <v>0</v>
      </c>
      <c r="Z47" s="332">
        <f t="shared" si="9"/>
        <v>0</v>
      </c>
      <c r="AA47" s="332">
        <f t="shared" si="9"/>
        <v>226831.3</v>
      </c>
      <c r="AB47" s="332">
        <f t="shared" si="9"/>
        <v>0</v>
      </c>
      <c r="AC47" s="332">
        <f t="shared" si="9"/>
        <v>16590.939999999999</v>
      </c>
      <c r="AD47" s="332">
        <f t="shared" si="9"/>
        <v>0</v>
      </c>
      <c r="AE47" s="332">
        <f t="shared" si="9"/>
        <v>92024.4</v>
      </c>
      <c r="AF47" s="332">
        <f>AF45+AF46</f>
        <v>17697</v>
      </c>
      <c r="AG47" s="332">
        <f t="shared" ref="AG47:AY47" si="10">AG45+AG46</f>
        <v>1522098.21</v>
      </c>
      <c r="AH47" s="332">
        <f t="shared" si="10"/>
        <v>11945.48</v>
      </c>
      <c r="AI47" s="332">
        <f t="shared" si="10"/>
        <v>49994.04</v>
      </c>
      <c r="AJ47" s="332">
        <f t="shared" si="10"/>
        <v>0</v>
      </c>
      <c r="AK47" s="332">
        <f t="shared" si="10"/>
        <v>0</v>
      </c>
      <c r="AL47" s="332">
        <f t="shared" si="10"/>
        <v>0</v>
      </c>
      <c r="AM47" s="332">
        <f t="shared" si="10"/>
        <v>0</v>
      </c>
      <c r="AN47" s="332">
        <f t="shared" si="10"/>
        <v>0</v>
      </c>
      <c r="AO47" s="332">
        <f t="shared" si="10"/>
        <v>5285318.379999999</v>
      </c>
      <c r="AP47" s="332">
        <f t="shared" si="10"/>
        <v>14974932.059999999</v>
      </c>
      <c r="AQ47" s="332">
        <f t="shared" si="10"/>
        <v>14974932.059999999</v>
      </c>
      <c r="AR47" s="332">
        <f t="shared" si="10"/>
        <v>0</v>
      </c>
      <c r="AS47" s="332">
        <f t="shared" si="10"/>
        <v>179699184.72000003</v>
      </c>
      <c r="AT47" s="332">
        <f t="shared" si="10"/>
        <v>8071001.3800000008</v>
      </c>
      <c r="AU47" s="332">
        <f t="shared" si="10"/>
        <v>8071001.3800000008</v>
      </c>
      <c r="AV47" s="332">
        <f t="shared" si="10"/>
        <v>0</v>
      </c>
      <c r="AW47" s="332">
        <f t="shared" si="10"/>
        <v>0</v>
      </c>
      <c r="AX47" s="332">
        <f t="shared" si="10"/>
        <v>0</v>
      </c>
      <c r="AY47" s="332">
        <f t="shared" si="10"/>
        <v>0</v>
      </c>
    </row>
    <row r="49" spans="2:19" x14ac:dyDescent="0.3">
      <c r="B49" s="334" t="s">
        <v>281</v>
      </c>
      <c r="C49" s="334"/>
      <c r="D49" s="24"/>
      <c r="E49" s="2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</row>
  </sheetData>
  <mergeCells count="113">
    <mergeCell ref="AX14:AX18"/>
    <mergeCell ref="AY14:AY18"/>
    <mergeCell ref="D49:E49"/>
    <mergeCell ref="AR14:AR18"/>
    <mergeCell ref="AS14:AS18"/>
    <mergeCell ref="AT14:AT18"/>
    <mergeCell ref="AU14:AU18"/>
    <mergeCell ref="AV14:AV18"/>
    <mergeCell ref="AW14:AW18"/>
    <mergeCell ref="AL14:AL18"/>
    <mergeCell ref="AM14:AM18"/>
    <mergeCell ref="AN14:AN18"/>
    <mergeCell ref="AO14:AO18"/>
    <mergeCell ref="AP14:AP18"/>
    <mergeCell ref="AQ14:AQ18"/>
    <mergeCell ref="AF14:AF18"/>
    <mergeCell ref="AG14:AG18"/>
    <mergeCell ref="AH14:AH18"/>
    <mergeCell ref="AI14:AI18"/>
    <mergeCell ref="AJ14:AJ18"/>
    <mergeCell ref="AK14:AK18"/>
    <mergeCell ref="Z14:Z18"/>
    <mergeCell ref="AA14:AA18"/>
    <mergeCell ref="AB14:AB18"/>
    <mergeCell ref="AC14:AC18"/>
    <mergeCell ref="AD14:AD18"/>
    <mergeCell ref="AE14:AE18"/>
    <mergeCell ref="T14:T18"/>
    <mergeCell ref="U14:U18"/>
    <mergeCell ref="V14:V18"/>
    <mergeCell ref="W14:W18"/>
    <mergeCell ref="X14:X18"/>
    <mergeCell ref="Y14:Y18"/>
    <mergeCell ref="N14:N18"/>
    <mergeCell ref="O14:O18"/>
    <mergeCell ref="P14:P18"/>
    <mergeCell ref="Q14:Q18"/>
    <mergeCell ref="R14:R18"/>
    <mergeCell ref="S14:S18"/>
    <mergeCell ref="H14:H18"/>
    <mergeCell ref="I14:I18"/>
    <mergeCell ref="J14:J18"/>
    <mergeCell ref="K14:K18"/>
    <mergeCell ref="L14:L18"/>
    <mergeCell ref="M14:M18"/>
    <mergeCell ref="AU11:AU12"/>
    <mergeCell ref="AV11:AV12"/>
    <mergeCell ref="AW11:AW12"/>
    <mergeCell ref="AX11:AX12"/>
    <mergeCell ref="AY11:AY12"/>
    <mergeCell ref="A14:A18"/>
    <mergeCell ref="D14:D18"/>
    <mergeCell ref="E14:E18"/>
    <mergeCell ref="F14:F18"/>
    <mergeCell ref="G14:G18"/>
    <mergeCell ref="AN11:AN12"/>
    <mergeCell ref="AO11:AO12"/>
    <mergeCell ref="AP11:AP12"/>
    <mergeCell ref="AQ11:AQ12"/>
    <mergeCell ref="AR11:AR12"/>
    <mergeCell ref="AT11:AT12"/>
    <mergeCell ref="AH11:AH12"/>
    <mergeCell ref="AI11:AI12"/>
    <mergeCell ref="AJ11:AJ12"/>
    <mergeCell ref="AK11:AK12"/>
    <mergeCell ref="AL11:AL12"/>
    <mergeCell ref="AM11:AM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AP10:AR10"/>
    <mergeCell ref="AS10:AS12"/>
    <mergeCell ref="AT10:AV10"/>
    <mergeCell ref="AW10:AY10"/>
    <mergeCell ref="F11:F12"/>
    <mergeCell ref="G11:G12"/>
    <mergeCell ref="H11:H12"/>
    <mergeCell ref="I11:I12"/>
    <mergeCell ref="J11:J12"/>
    <mergeCell ref="K11:K12"/>
    <mergeCell ref="A10:A12"/>
    <mergeCell ref="B10:B12"/>
    <mergeCell ref="C10:C12"/>
    <mergeCell ref="D10:D12"/>
    <mergeCell ref="E10:E12"/>
    <mergeCell ref="F10:AO10"/>
    <mergeCell ref="L11:L12"/>
    <mergeCell ref="M11:M12"/>
    <mergeCell ref="N11:N12"/>
    <mergeCell ref="O11:O12"/>
    <mergeCell ref="K2:S2"/>
    <mergeCell ref="K4:S4"/>
    <mergeCell ref="C5:D5"/>
    <mergeCell ref="K5:S5"/>
    <mergeCell ref="AO5:AP5"/>
    <mergeCell ref="C6:D6"/>
    <mergeCell ref="K6:S6"/>
    <mergeCell ref="AO6:AP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"/>
  <sheetViews>
    <sheetView workbookViewId="0">
      <selection sqref="A1:XFD1048576"/>
    </sheetView>
  </sheetViews>
  <sheetFormatPr defaultColWidth="11.109375" defaultRowHeight="10.5" x14ac:dyDescent="0.25"/>
  <cols>
    <col min="1" max="1" width="5.6640625" style="354" customWidth="1"/>
    <col min="2" max="3" width="33.77734375" style="354" customWidth="1"/>
    <col min="4" max="7" width="9.33203125" style="354" customWidth="1"/>
    <col min="8" max="8" width="13" style="354" customWidth="1"/>
    <col min="9" max="9" width="8" style="354" customWidth="1"/>
    <col min="10" max="10" width="14.5546875" style="354" customWidth="1"/>
    <col min="11" max="16" width="14.21875" style="354" customWidth="1"/>
    <col min="17" max="17" width="9.88671875" style="354" customWidth="1"/>
    <col min="18" max="18" width="16" style="354" customWidth="1"/>
    <col min="19" max="19" width="9" style="354" customWidth="1"/>
    <col min="20" max="25" width="14.21875" style="354" customWidth="1"/>
    <col min="26" max="26" width="9" style="354" customWidth="1"/>
    <col min="27" max="27" width="14.21875" style="354" customWidth="1"/>
    <col min="28" max="28" width="9" style="354" customWidth="1"/>
    <col min="29" max="29" width="14.21875" style="354" customWidth="1"/>
    <col min="30" max="30" width="9" style="354" customWidth="1"/>
    <col min="31" max="31" width="14.21875" style="354" customWidth="1"/>
    <col min="32" max="32" width="10.21875" style="354" customWidth="1"/>
    <col min="33" max="33" width="14.21875" style="354" customWidth="1"/>
    <col min="34" max="34" width="8.109375" style="354" customWidth="1"/>
    <col min="35" max="35" width="14.21875" style="354" customWidth="1"/>
    <col min="36" max="36" width="9" style="354" customWidth="1"/>
    <col min="37" max="37" width="14.21875" style="354" customWidth="1"/>
    <col min="38" max="38" width="9.21875" style="354" customWidth="1"/>
    <col min="39" max="40" width="14.21875" style="354" customWidth="1"/>
    <col min="41" max="41" width="17.5546875" style="354" customWidth="1"/>
    <col min="42" max="42" width="14.21875" style="354" customWidth="1"/>
    <col min="43" max="43" width="11.5546875" style="354" bestFit="1" customWidth="1"/>
    <col min="44" max="46" width="13" style="354" customWidth="1"/>
    <col min="47" max="47" width="15.44140625" style="354" customWidth="1"/>
    <col min="48" max="53" width="14.5546875" style="354" customWidth="1"/>
    <col min="54" max="16384" width="11.109375" style="354"/>
  </cols>
  <sheetData>
    <row r="1" spans="1:53" customFormat="1" ht="10" x14ac:dyDescent="0.2"/>
    <row r="2" spans="1:53" customFormat="1" ht="14.5" x14ac:dyDescent="0.35">
      <c r="A2" s="335"/>
      <c r="B2" s="336" t="s">
        <v>282</v>
      </c>
      <c r="C2" s="335"/>
      <c r="D2" s="335"/>
      <c r="E2" s="335"/>
      <c r="F2" s="335"/>
      <c r="G2" s="335"/>
      <c r="H2" s="335"/>
      <c r="I2" s="335"/>
      <c r="J2" s="335"/>
      <c r="K2" s="335"/>
    </row>
    <row r="3" spans="1:53" customFormat="1" ht="14.5" x14ac:dyDescent="0.35">
      <c r="A3" s="337"/>
      <c r="B3" s="336" t="s">
        <v>283</v>
      </c>
      <c r="C3" s="337"/>
      <c r="D3" s="337"/>
      <c r="E3" s="337"/>
      <c r="F3" s="337"/>
      <c r="G3" s="337"/>
      <c r="H3" s="337"/>
      <c r="I3" s="337"/>
      <c r="J3" s="337"/>
      <c r="K3" s="337"/>
      <c r="U3" s="338"/>
      <c r="V3" s="338"/>
    </row>
    <row r="4" spans="1:53" customFormat="1" ht="14.5" x14ac:dyDescent="0.35">
      <c r="A4" s="337"/>
      <c r="B4" s="336"/>
      <c r="C4" s="337"/>
      <c r="D4" s="337"/>
      <c r="E4" s="337"/>
      <c r="F4" s="337"/>
      <c r="G4" s="337"/>
      <c r="H4" s="337"/>
      <c r="I4" s="337"/>
      <c r="J4" s="337"/>
      <c r="K4" s="337"/>
      <c r="S4" s="338"/>
      <c r="T4" s="338"/>
      <c r="U4" s="338"/>
      <c r="V4" s="338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P4" s="338"/>
      <c r="AQ4" s="338"/>
      <c r="AR4" s="338"/>
      <c r="AS4" s="338"/>
      <c r="AT4" s="338"/>
    </row>
    <row r="5" spans="1:53" s="340" customFormat="1" ht="13.5" thickBot="1" x14ac:dyDescent="0.35">
      <c r="B5" s="341" t="s">
        <v>284</v>
      </c>
    </row>
    <row r="6" spans="1:53" ht="10.25" customHeight="1" x14ac:dyDescent="0.25">
      <c r="A6" s="342" t="s">
        <v>91</v>
      </c>
      <c r="B6" s="343" t="s">
        <v>285</v>
      </c>
      <c r="C6" s="343" t="s">
        <v>286</v>
      </c>
      <c r="D6" s="343" t="s">
        <v>287</v>
      </c>
      <c r="E6" s="343" t="s">
        <v>288</v>
      </c>
      <c r="F6" s="343" t="s">
        <v>289</v>
      </c>
      <c r="G6" s="343" t="s">
        <v>290</v>
      </c>
      <c r="H6" s="343" t="s">
        <v>291</v>
      </c>
      <c r="I6" s="344" t="s">
        <v>292</v>
      </c>
      <c r="J6" s="345"/>
      <c r="K6" s="346" t="s">
        <v>293</v>
      </c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8"/>
      <c r="AQ6" s="343" t="s">
        <v>242</v>
      </c>
      <c r="AR6" s="344" t="s">
        <v>223</v>
      </c>
      <c r="AS6" s="349"/>
      <c r="AT6" s="345"/>
      <c r="AU6" s="346" t="s">
        <v>224</v>
      </c>
      <c r="AV6" s="350" t="s">
        <v>225</v>
      </c>
      <c r="AW6" s="351"/>
      <c r="AX6" s="352"/>
      <c r="AY6" s="353" t="s">
        <v>226</v>
      </c>
      <c r="AZ6" s="351"/>
      <c r="BA6" s="352"/>
    </row>
    <row r="7" spans="1:53" ht="84.65" customHeight="1" x14ac:dyDescent="0.25">
      <c r="A7" s="355"/>
      <c r="B7" s="356"/>
      <c r="C7" s="356"/>
      <c r="D7" s="356"/>
      <c r="E7" s="356"/>
      <c r="F7" s="356"/>
      <c r="G7" s="356"/>
      <c r="H7" s="356"/>
      <c r="I7" s="357"/>
      <c r="J7" s="358"/>
      <c r="K7" s="359" t="s">
        <v>294</v>
      </c>
      <c r="L7" s="359" t="s">
        <v>228</v>
      </c>
      <c r="M7" s="359" t="s">
        <v>43</v>
      </c>
      <c r="N7" s="359" t="s">
        <v>26</v>
      </c>
      <c r="O7" s="359" t="s">
        <v>49</v>
      </c>
      <c r="P7" s="359" t="s">
        <v>28</v>
      </c>
      <c r="Q7" s="360" t="s">
        <v>42</v>
      </c>
      <c r="R7" s="361"/>
      <c r="S7" s="362" t="s">
        <v>41</v>
      </c>
      <c r="T7" s="363"/>
      <c r="U7" s="364" t="s">
        <v>229</v>
      </c>
      <c r="V7" s="364" t="s">
        <v>230</v>
      </c>
      <c r="W7" s="359" t="s">
        <v>52</v>
      </c>
      <c r="X7" s="359" t="s">
        <v>295</v>
      </c>
      <c r="Y7" s="359" t="s">
        <v>40</v>
      </c>
      <c r="Z7" s="362" t="s">
        <v>296</v>
      </c>
      <c r="AA7" s="363"/>
      <c r="AB7" s="362" t="s">
        <v>297</v>
      </c>
      <c r="AC7" s="363"/>
      <c r="AD7" s="362" t="s">
        <v>298</v>
      </c>
      <c r="AE7" s="363"/>
      <c r="AF7" s="362" t="s">
        <v>299</v>
      </c>
      <c r="AG7" s="363"/>
      <c r="AH7" s="362" t="s">
        <v>300</v>
      </c>
      <c r="AI7" s="363"/>
      <c r="AJ7" s="362" t="s">
        <v>301</v>
      </c>
      <c r="AK7" s="363"/>
      <c r="AL7" s="362" t="s">
        <v>302</v>
      </c>
      <c r="AM7" s="363"/>
      <c r="AN7" s="359" t="s">
        <v>235</v>
      </c>
      <c r="AO7" s="364" t="s">
        <v>57</v>
      </c>
      <c r="AP7" s="359" t="s">
        <v>58</v>
      </c>
      <c r="AQ7" s="356"/>
      <c r="AR7" s="357"/>
      <c r="AS7" s="365"/>
      <c r="AT7" s="358"/>
      <c r="AU7" s="366"/>
      <c r="AV7" s="367"/>
      <c r="AW7" s="368"/>
      <c r="AX7" s="369"/>
      <c r="AY7" s="370"/>
      <c r="AZ7" s="368"/>
      <c r="BA7" s="369"/>
    </row>
    <row r="8" spans="1:53" ht="23.4" customHeight="1" thickBot="1" x14ac:dyDescent="0.3">
      <c r="A8" s="371"/>
      <c r="B8" s="372"/>
      <c r="C8" s="372"/>
      <c r="D8" s="372"/>
      <c r="E8" s="372"/>
      <c r="F8" s="372"/>
      <c r="G8" s="372"/>
      <c r="H8" s="372"/>
      <c r="I8" s="373" t="s">
        <v>303</v>
      </c>
      <c r="J8" s="373" t="s">
        <v>128</v>
      </c>
      <c r="K8" s="374"/>
      <c r="L8" s="374"/>
      <c r="M8" s="374"/>
      <c r="N8" s="374"/>
      <c r="O8" s="374"/>
      <c r="P8" s="374"/>
      <c r="Q8" s="375" t="s">
        <v>303</v>
      </c>
      <c r="R8" s="375" t="s">
        <v>128</v>
      </c>
      <c r="S8" s="373" t="s">
        <v>303</v>
      </c>
      <c r="T8" s="373" t="s">
        <v>128</v>
      </c>
      <c r="U8" s="376"/>
      <c r="V8" s="376"/>
      <c r="W8" s="374"/>
      <c r="X8" s="374"/>
      <c r="Y8" s="374"/>
      <c r="Z8" s="373" t="s">
        <v>303</v>
      </c>
      <c r="AA8" s="373" t="s">
        <v>128</v>
      </c>
      <c r="AB8" s="373" t="s">
        <v>303</v>
      </c>
      <c r="AC8" s="373" t="s">
        <v>128</v>
      </c>
      <c r="AD8" s="373" t="s">
        <v>303</v>
      </c>
      <c r="AE8" s="373" t="s">
        <v>128</v>
      </c>
      <c r="AF8" s="377" t="s">
        <v>303</v>
      </c>
      <c r="AG8" s="377" t="s">
        <v>128</v>
      </c>
      <c r="AH8" s="377" t="s">
        <v>303</v>
      </c>
      <c r="AI8" s="377" t="s">
        <v>128</v>
      </c>
      <c r="AJ8" s="377" t="s">
        <v>303</v>
      </c>
      <c r="AK8" s="377" t="s">
        <v>128</v>
      </c>
      <c r="AL8" s="377" t="s">
        <v>303</v>
      </c>
      <c r="AM8" s="377" t="s">
        <v>128</v>
      </c>
      <c r="AN8" s="374"/>
      <c r="AO8" s="376"/>
      <c r="AP8" s="374"/>
      <c r="AQ8" s="372"/>
      <c r="AR8" s="378" t="s">
        <v>243</v>
      </c>
      <c r="AS8" s="378" t="s">
        <v>244</v>
      </c>
      <c r="AT8" s="378" t="s">
        <v>245</v>
      </c>
      <c r="AU8" s="379"/>
      <c r="AV8" s="380" t="s">
        <v>243</v>
      </c>
      <c r="AW8" s="378" t="s">
        <v>244</v>
      </c>
      <c r="AX8" s="381" t="s">
        <v>245</v>
      </c>
      <c r="AY8" s="378" t="s">
        <v>243</v>
      </c>
      <c r="AZ8" s="378" t="s">
        <v>244</v>
      </c>
      <c r="BA8" s="381" t="s">
        <v>245</v>
      </c>
    </row>
    <row r="9" spans="1:53" x14ac:dyDescent="0.25">
      <c r="A9" s="382">
        <v>1</v>
      </c>
      <c r="B9" s="383" t="s">
        <v>304</v>
      </c>
      <c r="C9" s="384" t="s">
        <v>258</v>
      </c>
      <c r="D9" s="385">
        <v>1</v>
      </c>
      <c r="E9" s="386" t="s">
        <v>305</v>
      </c>
      <c r="F9" s="387" t="s">
        <v>306</v>
      </c>
      <c r="G9" s="388">
        <v>5.91</v>
      </c>
      <c r="H9" s="389">
        <v>209178.53999999998</v>
      </c>
      <c r="I9" s="389">
        <v>25</v>
      </c>
      <c r="J9" s="389">
        <v>52294.64</v>
      </c>
      <c r="K9" s="389">
        <v>0</v>
      </c>
      <c r="L9" s="389">
        <v>0</v>
      </c>
      <c r="M9" s="389">
        <v>0</v>
      </c>
      <c r="N9" s="389">
        <v>0</v>
      </c>
      <c r="O9" s="389">
        <v>0</v>
      </c>
      <c r="P9" s="389">
        <v>0</v>
      </c>
      <c r="Q9" s="389">
        <v>0</v>
      </c>
      <c r="R9" s="389">
        <v>0</v>
      </c>
      <c r="S9" s="389">
        <v>0</v>
      </c>
      <c r="T9" s="389">
        <v>0</v>
      </c>
      <c r="U9" s="389">
        <v>0</v>
      </c>
      <c r="V9" s="389">
        <v>0</v>
      </c>
      <c r="W9" s="389">
        <v>0</v>
      </c>
      <c r="X9" s="389">
        <v>26147.32</v>
      </c>
      <c r="Y9" s="389">
        <v>0</v>
      </c>
      <c r="Z9" s="389">
        <v>0</v>
      </c>
      <c r="AA9" s="389">
        <v>0</v>
      </c>
      <c r="AB9" s="389">
        <v>0</v>
      </c>
      <c r="AC9" s="389">
        <v>0</v>
      </c>
      <c r="AD9" s="389">
        <v>50</v>
      </c>
      <c r="AE9" s="389">
        <v>209178.54</v>
      </c>
      <c r="AF9" s="389">
        <v>0</v>
      </c>
      <c r="AG9" s="389">
        <v>0</v>
      </c>
      <c r="AH9" s="389">
        <v>0</v>
      </c>
      <c r="AI9" s="389">
        <v>0</v>
      </c>
      <c r="AJ9" s="389">
        <v>0</v>
      </c>
      <c r="AK9" s="389">
        <v>0</v>
      </c>
      <c r="AL9" s="389">
        <v>0</v>
      </c>
      <c r="AM9" s="389">
        <v>0</v>
      </c>
      <c r="AN9" s="390">
        <v>0</v>
      </c>
      <c r="AO9" s="390">
        <v>0</v>
      </c>
      <c r="AP9" s="391">
        <f t="shared" ref="AP9:AP16" si="0">AQ9-(K9+L9+M9+N9+O9+P9+R9+T9+U9+V9+W9+X9+Y9+AA9+AC9+AE9+AG9+AI9+AK9+AM9+AN9+AO9)</f>
        <v>0</v>
      </c>
      <c r="AQ9" s="389">
        <v>235325.86</v>
      </c>
      <c r="AR9" s="389">
        <v>496799.04</v>
      </c>
      <c r="AS9" s="390">
        <f t="shared" ref="AS9:AS16" si="1">AR9-AT9</f>
        <v>496799.04</v>
      </c>
      <c r="AT9" s="389">
        <v>0</v>
      </c>
      <c r="AU9" s="392">
        <f t="shared" ref="AU9:AU16" si="2">AR9*12</f>
        <v>5961588.4799999995</v>
      </c>
      <c r="AV9" s="393">
        <v>261473.18</v>
      </c>
      <c r="AW9" s="390">
        <f t="shared" ref="AW9:AW16" si="3">AV9-AX9</f>
        <v>261473.18</v>
      </c>
      <c r="AX9" s="394">
        <v>0</v>
      </c>
      <c r="AY9" s="390">
        <v>0</v>
      </c>
      <c r="AZ9" s="390">
        <f t="shared" ref="AZ9:AZ16" si="4">AY9-BA9</f>
        <v>0</v>
      </c>
      <c r="BA9" s="394"/>
    </row>
    <row r="10" spans="1:53" x14ac:dyDescent="0.25">
      <c r="A10" s="382">
        <v>2</v>
      </c>
      <c r="B10" s="383" t="s">
        <v>307</v>
      </c>
      <c r="C10" s="384" t="s">
        <v>260</v>
      </c>
      <c r="D10" s="385">
        <v>1</v>
      </c>
      <c r="E10" s="386" t="s">
        <v>308</v>
      </c>
      <c r="F10" s="387" t="s">
        <v>309</v>
      </c>
      <c r="G10" s="388">
        <v>5.31</v>
      </c>
      <c r="H10" s="389">
        <v>187942.13999999998</v>
      </c>
      <c r="I10" s="389">
        <v>25</v>
      </c>
      <c r="J10" s="389">
        <v>46985.54</v>
      </c>
      <c r="K10" s="389">
        <v>0</v>
      </c>
      <c r="L10" s="389">
        <v>0</v>
      </c>
      <c r="M10" s="389">
        <v>0</v>
      </c>
      <c r="N10" s="389">
        <v>0</v>
      </c>
      <c r="O10" s="389">
        <v>0</v>
      </c>
      <c r="P10" s="389">
        <v>0</v>
      </c>
      <c r="Q10" s="389">
        <v>0</v>
      </c>
      <c r="R10" s="389">
        <v>0</v>
      </c>
      <c r="S10" s="389">
        <v>0</v>
      </c>
      <c r="T10" s="389">
        <v>0</v>
      </c>
      <c r="U10" s="389">
        <v>0</v>
      </c>
      <c r="V10" s="389">
        <v>0</v>
      </c>
      <c r="W10" s="389">
        <v>0</v>
      </c>
      <c r="X10" s="389">
        <v>23492.77</v>
      </c>
      <c r="Y10" s="389">
        <v>0</v>
      </c>
      <c r="Z10" s="389">
        <v>0</v>
      </c>
      <c r="AA10" s="389">
        <v>0</v>
      </c>
      <c r="AB10" s="389">
        <v>0</v>
      </c>
      <c r="AC10" s="389">
        <v>0</v>
      </c>
      <c r="AD10" s="389">
        <v>50</v>
      </c>
      <c r="AE10" s="389">
        <v>117463.84</v>
      </c>
      <c r="AF10" s="389">
        <v>0</v>
      </c>
      <c r="AG10" s="389">
        <v>0</v>
      </c>
      <c r="AH10" s="389">
        <v>0</v>
      </c>
      <c r="AI10" s="389">
        <v>0</v>
      </c>
      <c r="AJ10" s="389">
        <v>0</v>
      </c>
      <c r="AK10" s="389">
        <v>0</v>
      </c>
      <c r="AL10" s="389">
        <v>0</v>
      </c>
      <c r="AM10" s="389">
        <v>0</v>
      </c>
      <c r="AN10" s="390">
        <v>0</v>
      </c>
      <c r="AO10" s="390">
        <v>0</v>
      </c>
      <c r="AP10" s="391">
        <f t="shared" si="0"/>
        <v>0</v>
      </c>
      <c r="AQ10" s="389">
        <v>140956.60999999999</v>
      </c>
      <c r="AR10" s="389">
        <v>375884.29</v>
      </c>
      <c r="AS10" s="390">
        <f t="shared" si="1"/>
        <v>375884.29</v>
      </c>
      <c r="AT10" s="389">
        <v>0</v>
      </c>
      <c r="AU10" s="392">
        <f t="shared" si="2"/>
        <v>4510611.4799999995</v>
      </c>
      <c r="AV10" s="393">
        <v>234927.68</v>
      </c>
      <c r="AW10" s="390">
        <f t="shared" si="3"/>
        <v>234927.68</v>
      </c>
      <c r="AX10" s="394">
        <v>0</v>
      </c>
      <c r="AY10" s="390">
        <v>0</v>
      </c>
      <c r="AZ10" s="390">
        <f t="shared" si="4"/>
        <v>0</v>
      </c>
      <c r="BA10" s="394"/>
    </row>
    <row r="11" spans="1:53" x14ac:dyDescent="0.25">
      <c r="A11" s="382">
        <v>3</v>
      </c>
      <c r="B11" s="383" t="s">
        <v>310</v>
      </c>
      <c r="C11" s="384" t="s">
        <v>266</v>
      </c>
      <c r="D11" s="385">
        <v>1</v>
      </c>
      <c r="E11" s="386" t="s">
        <v>311</v>
      </c>
      <c r="F11" s="387" t="s">
        <v>312</v>
      </c>
      <c r="G11" s="388">
        <v>4.07</v>
      </c>
      <c r="H11" s="389">
        <v>144053.57</v>
      </c>
      <c r="I11" s="389">
        <v>25</v>
      </c>
      <c r="J11" s="389">
        <v>36013.4</v>
      </c>
      <c r="K11" s="389">
        <v>0</v>
      </c>
      <c r="L11" s="389">
        <v>0</v>
      </c>
      <c r="M11" s="389">
        <v>0</v>
      </c>
      <c r="N11" s="389">
        <v>0</v>
      </c>
      <c r="O11" s="389">
        <v>0</v>
      </c>
      <c r="P11" s="389">
        <v>0</v>
      </c>
      <c r="Q11" s="389">
        <v>0</v>
      </c>
      <c r="R11" s="389">
        <v>0</v>
      </c>
      <c r="S11" s="389">
        <v>0</v>
      </c>
      <c r="T11" s="389">
        <v>0</v>
      </c>
      <c r="U11" s="389">
        <v>0</v>
      </c>
      <c r="V11" s="389">
        <v>0</v>
      </c>
      <c r="W11" s="389">
        <v>0</v>
      </c>
      <c r="X11" s="389">
        <v>18006.7</v>
      </c>
      <c r="Y11" s="389">
        <v>0</v>
      </c>
      <c r="Z11" s="389">
        <v>0</v>
      </c>
      <c r="AA11" s="389">
        <v>0</v>
      </c>
      <c r="AB11" s="389">
        <v>0</v>
      </c>
      <c r="AC11" s="389">
        <v>0</v>
      </c>
      <c r="AD11" s="389">
        <v>0</v>
      </c>
      <c r="AE11" s="389">
        <v>0</v>
      </c>
      <c r="AF11" s="389">
        <v>0</v>
      </c>
      <c r="AG11" s="389">
        <v>0</v>
      </c>
      <c r="AH11" s="389">
        <v>0</v>
      </c>
      <c r="AI11" s="389">
        <v>0</v>
      </c>
      <c r="AJ11" s="389">
        <v>0</v>
      </c>
      <c r="AK11" s="389">
        <v>0</v>
      </c>
      <c r="AL11" s="389">
        <v>30</v>
      </c>
      <c r="AM11" s="389">
        <v>54020.09</v>
      </c>
      <c r="AN11" s="390">
        <v>0</v>
      </c>
      <c r="AO11" s="390">
        <v>0</v>
      </c>
      <c r="AP11" s="391">
        <f t="shared" si="0"/>
        <v>0</v>
      </c>
      <c r="AQ11" s="389">
        <v>72026.790000000008</v>
      </c>
      <c r="AR11" s="389">
        <v>252093.76</v>
      </c>
      <c r="AS11" s="390">
        <f t="shared" si="1"/>
        <v>252093.76</v>
      </c>
      <c r="AT11" s="389">
        <v>0</v>
      </c>
      <c r="AU11" s="392">
        <f t="shared" si="2"/>
        <v>3025125.12</v>
      </c>
      <c r="AV11" s="393">
        <v>180066.97</v>
      </c>
      <c r="AW11" s="390">
        <f t="shared" si="3"/>
        <v>180066.97</v>
      </c>
      <c r="AX11" s="394">
        <v>0</v>
      </c>
      <c r="AY11" s="390">
        <v>0</v>
      </c>
      <c r="AZ11" s="390">
        <f t="shared" si="4"/>
        <v>0</v>
      </c>
      <c r="BA11" s="394"/>
    </row>
    <row r="12" spans="1:53" x14ac:dyDescent="0.25">
      <c r="A12" s="382">
        <v>4</v>
      </c>
      <c r="B12" s="383" t="s">
        <v>313</v>
      </c>
      <c r="C12" s="384" t="s">
        <v>272</v>
      </c>
      <c r="D12" s="385">
        <v>1</v>
      </c>
      <c r="E12" s="386" t="s">
        <v>314</v>
      </c>
      <c r="F12" s="387" t="s">
        <v>312</v>
      </c>
      <c r="G12" s="388">
        <v>4.21</v>
      </c>
      <c r="H12" s="389">
        <v>149008.75</v>
      </c>
      <c r="I12" s="389">
        <v>25</v>
      </c>
      <c r="J12" s="389">
        <v>37252.18</v>
      </c>
      <c r="K12" s="389">
        <v>0</v>
      </c>
      <c r="L12" s="389">
        <v>0</v>
      </c>
      <c r="M12" s="389">
        <v>0</v>
      </c>
      <c r="N12" s="389">
        <v>0</v>
      </c>
      <c r="O12" s="389">
        <v>0</v>
      </c>
      <c r="P12" s="389">
        <v>0</v>
      </c>
      <c r="Q12" s="389">
        <v>0</v>
      </c>
      <c r="R12" s="389">
        <v>0</v>
      </c>
      <c r="S12" s="389">
        <v>0</v>
      </c>
      <c r="T12" s="389">
        <v>0</v>
      </c>
      <c r="U12" s="389">
        <v>0</v>
      </c>
      <c r="V12" s="389">
        <v>0</v>
      </c>
      <c r="W12" s="389">
        <v>0</v>
      </c>
      <c r="X12" s="389">
        <v>18626.09</v>
      </c>
      <c r="Y12" s="389">
        <v>0</v>
      </c>
      <c r="Z12" s="389">
        <v>0</v>
      </c>
      <c r="AA12" s="389">
        <v>0</v>
      </c>
      <c r="AB12" s="389">
        <v>0</v>
      </c>
      <c r="AC12" s="389">
        <v>0</v>
      </c>
      <c r="AD12" s="389">
        <v>0</v>
      </c>
      <c r="AE12" s="389">
        <v>0</v>
      </c>
      <c r="AF12" s="389">
        <v>0</v>
      </c>
      <c r="AG12" s="389">
        <v>0</v>
      </c>
      <c r="AH12" s="389">
        <v>0</v>
      </c>
      <c r="AI12" s="389">
        <v>0</v>
      </c>
      <c r="AJ12" s="389">
        <v>0</v>
      </c>
      <c r="AK12" s="389">
        <v>0</v>
      </c>
      <c r="AL12" s="389">
        <v>30</v>
      </c>
      <c r="AM12" s="389">
        <v>55878.28</v>
      </c>
      <c r="AN12" s="390">
        <v>0</v>
      </c>
      <c r="AO12" s="390">
        <v>0</v>
      </c>
      <c r="AP12" s="391">
        <f t="shared" si="0"/>
        <v>0</v>
      </c>
      <c r="AQ12" s="389">
        <v>74504.37</v>
      </c>
      <c r="AR12" s="389">
        <v>260765.3</v>
      </c>
      <c r="AS12" s="390">
        <f t="shared" si="1"/>
        <v>260765.3</v>
      </c>
      <c r="AT12" s="389">
        <v>0</v>
      </c>
      <c r="AU12" s="392">
        <f t="shared" si="2"/>
        <v>3129183.5999999996</v>
      </c>
      <c r="AV12" s="393">
        <v>186260.93</v>
      </c>
      <c r="AW12" s="390">
        <f t="shared" si="3"/>
        <v>186260.93</v>
      </c>
      <c r="AX12" s="394">
        <v>0</v>
      </c>
      <c r="AY12" s="390">
        <v>0</v>
      </c>
      <c r="AZ12" s="390">
        <f t="shared" si="4"/>
        <v>0</v>
      </c>
      <c r="BA12" s="394"/>
    </row>
    <row r="13" spans="1:53" x14ac:dyDescent="0.25">
      <c r="A13" s="382">
        <v>5</v>
      </c>
      <c r="B13" s="383" t="s">
        <v>315</v>
      </c>
      <c r="C13" s="384" t="s">
        <v>275</v>
      </c>
      <c r="D13" s="385">
        <v>1</v>
      </c>
      <c r="E13" s="386" t="s">
        <v>316</v>
      </c>
      <c r="F13" s="387" t="s">
        <v>317</v>
      </c>
      <c r="G13" s="388">
        <v>4.74</v>
      </c>
      <c r="H13" s="389">
        <v>167767.56</v>
      </c>
      <c r="I13" s="389">
        <v>25</v>
      </c>
      <c r="J13" s="389">
        <v>41941.89</v>
      </c>
      <c r="K13" s="389">
        <v>0</v>
      </c>
      <c r="L13" s="389">
        <v>0</v>
      </c>
      <c r="M13" s="389">
        <v>0</v>
      </c>
      <c r="N13" s="389">
        <v>0</v>
      </c>
      <c r="O13" s="389">
        <v>0</v>
      </c>
      <c r="P13" s="389">
        <v>0</v>
      </c>
      <c r="Q13" s="389">
        <v>0</v>
      </c>
      <c r="R13" s="389">
        <v>0</v>
      </c>
      <c r="S13" s="389">
        <v>0</v>
      </c>
      <c r="T13" s="389">
        <v>0</v>
      </c>
      <c r="U13" s="389">
        <v>0</v>
      </c>
      <c r="V13" s="389">
        <v>0</v>
      </c>
      <c r="W13" s="389">
        <v>0</v>
      </c>
      <c r="X13" s="389">
        <v>20970.95</v>
      </c>
      <c r="Y13" s="389">
        <v>0</v>
      </c>
      <c r="Z13" s="389">
        <v>0</v>
      </c>
      <c r="AA13" s="389">
        <v>0</v>
      </c>
      <c r="AB13" s="389">
        <v>0</v>
      </c>
      <c r="AC13" s="389">
        <v>0</v>
      </c>
      <c r="AD13" s="389">
        <v>0</v>
      </c>
      <c r="AE13" s="389">
        <v>0</v>
      </c>
      <c r="AF13" s="389">
        <v>0</v>
      </c>
      <c r="AG13" s="389">
        <v>0</v>
      </c>
      <c r="AH13" s="389">
        <v>0</v>
      </c>
      <c r="AI13" s="389">
        <v>0</v>
      </c>
      <c r="AJ13" s="389">
        <v>0</v>
      </c>
      <c r="AK13" s="389">
        <v>0</v>
      </c>
      <c r="AL13" s="389">
        <v>30</v>
      </c>
      <c r="AM13" s="389">
        <v>62912.84</v>
      </c>
      <c r="AN13" s="390">
        <v>0</v>
      </c>
      <c r="AO13" s="390">
        <v>0</v>
      </c>
      <c r="AP13" s="391">
        <f t="shared" si="0"/>
        <v>0</v>
      </c>
      <c r="AQ13" s="389">
        <v>83883.789999999979</v>
      </c>
      <c r="AR13" s="389">
        <v>293593.24</v>
      </c>
      <c r="AS13" s="390">
        <f t="shared" si="1"/>
        <v>293593.24</v>
      </c>
      <c r="AT13" s="389">
        <v>0</v>
      </c>
      <c r="AU13" s="392">
        <f t="shared" si="2"/>
        <v>3523118.88</v>
      </c>
      <c r="AV13" s="393">
        <v>209709.45</v>
      </c>
      <c r="AW13" s="390">
        <f t="shared" si="3"/>
        <v>209709.45</v>
      </c>
      <c r="AX13" s="394">
        <v>0</v>
      </c>
      <c r="AY13" s="390">
        <v>0</v>
      </c>
      <c r="AZ13" s="390">
        <f t="shared" si="4"/>
        <v>0</v>
      </c>
      <c r="BA13" s="394"/>
    </row>
    <row r="14" spans="1:53" x14ac:dyDescent="0.25">
      <c r="A14" s="382">
        <v>6</v>
      </c>
      <c r="B14" s="383" t="s">
        <v>318</v>
      </c>
      <c r="C14" s="384" t="s">
        <v>261</v>
      </c>
      <c r="D14" s="385">
        <v>1</v>
      </c>
      <c r="E14" s="386" t="s">
        <v>305</v>
      </c>
      <c r="F14" s="387" t="s">
        <v>309</v>
      </c>
      <c r="G14" s="388">
        <v>5.62</v>
      </c>
      <c r="H14" s="389">
        <v>198914.28</v>
      </c>
      <c r="I14" s="389">
        <v>25</v>
      </c>
      <c r="J14" s="389">
        <v>49728.57</v>
      </c>
      <c r="K14" s="389">
        <v>0</v>
      </c>
      <c r="L14" s="389">
        <v>0</v>
      </c>
      <c r="M14" s="389">
        <v>0</v>
      </c>
      <c r="N14" s="389">
        <v>0</v>
      </c>
      <c r="O14" s="389">
        <v>0</v>
      </c>
      <c r="P14" s="389">
        <v>0</v>
      </c>
      <c r="Q14" s="389">
        <v>0</v>
      </c>
      <c r="R14" s="389">
        <v>0</v>
      </c>
      <c r="S14" s="389">
        <v>0</v>
      </c>
      <c r="T14" s="389">
        <v>0</v>
      </c>
      <c r="U14" s="389">
        <v>0</v>
      </c>
      <c r="V14" s="389">
        <v>0</v>
      </c>
      <c r="W14" s="389">
        <v>0</v>
      </c>
      <c r="X14" s="389">
        <v>24864.29</v>
      </c>
      <c r="Y14" s="389">
        <v>0</v>
      </c>
      <c r="Z14" s="389">
        <v>0</v>
      </c>
      <c r="AA14" s="389">
        <v>0</v>
      </c>
      <c r="AB14" s="389">
        <v>0</v>
      </c>
      <c r="AC14" s="389">
        <v>0</v>
      </c>
      <c r="AD14" s="389">
        <v>50</v>
      </c>
      <c r="AE14" s="389">
        <v>124321.43</v>
      </c>
      <c r="AF14" s="389">
        <v>0</v>
      </c>
      <c r="AG14" s="389">
        <v>0</v>
      </c>
      <c r="AH14" s="389">
        <v>0</v>
      </c>
      <c r="AI14" s="389">
        <v>0</v>
      </c>
      <c r="AJ14" s="389">
        <v>0</v>
      </c>
      <c r="AK14" s="389">
        <v>0</v>
      </c>
      <c r="AL14" s="389">
        <v>0</v>
      </c>
      <c r="AM14" s="389">
        <v>0</v>
      </c>
      <c r="AN14" s="390">
        <v>0</v>
      </c>
      <c r="AO14" s="390">
        <v>0</v>
      </c>
      <c r="AP14" s="391">
        <f t="shared" si="0"/>
        <v>0</v>
      </c>
      <c r="AQ14" s="389">
        <v>149185.72</v>
      </c>
      <c r="AR14" s="389">
        <v>397828.57</v>
      </c>
      <c r="AS14" s="390">
        <f t="shared" si="1"/>
        <v>397828.57</v>
      </c>
      <c r="AT14" s="389">
        <v>0</v>
      </c>
      <c r="AU14" s="392">
        <f t="shared" si="2"/>
        <v>4773942.84</v>
      </c>
      <c r="AV14" s="393">
        <v>248642.85</v>
      </c>
      <c r="AW14" s="390">
        <f t="shared" si="3"/>
        <v>248642.85</v>
      </c>
      <c r="AX14" s="394">
        <v>0</v>
      </c>
      <c r="AY14" s="390">
        <v>0</v>
      </c>
      <c r="AZ14" s="390">
        <f t="shared" si="4"/>
        <v>0</v>
      </c>
      <c r="BA14" s="394"/>
    </row>
    <row r="15" spans="1:53" x14ac:dyDescent="0.25">
      <c r="A15" s="382">
        <v>7</v>
      </c>
      <c r="B15" s="383" t="s">
        <v>319</v>
      </c>
      <c r="C15" s="384" t="s">
        <v>276</v>
      </c>
      <c r="D15" s="385">
        <v>1</v>
      </c>
      <c r="E15" s="386" t="s">
        <v>320</v>
      </c>
      <c r="F15" s="387" t="s">
        <v>321</v>
      </c>
      <c r="G15" s="388">
        <v>3.71</v>
      </c>
      <c r="H15" s="389">
        <v>131311.73000000001</v>
      </c>
      <c r="I15" s="389">
        <v>25</v>
      </c>
      <c r="J15" s="389">
        <v>32827.94</v>
      </c>
      <c r="K15" s="389">
        <v>0</v>
      </c>
      <c r="L15" s="389">
        <v>0</v>
      </c>
      <c r="M15" s="389">
        <v>0</v>
      </c>
      <c r="N15" s="389">
        <v>0</v>
      </c>
      <c r="O15" s="389">
        <v>0</v>
      </c>
      <c r="P15" s="389">
        <v>0</v>
      </c>
      <c r="Q15" s="389">
        <v>0</v>
      </c>
      <c r="R15" s="389">
        <v>0</v>
      </c>
      <c r="S15" s="389">
        <v>0</v>
      </c>
      <c r="T15" s="389">
        <v>0</v>
      </c>
      <c r="U15" s="389">
        <v>0</v>
      </c>
      <c r="V15" s="389">
        <v>0</v>
      </c>
      <c r="W15" s="389">
        <v>0</v>
      </c>
      <c r="X15" s="389">
        <v>16413.97</v>
      </c>
      <c r="Y15" s="389">
        <v>0</v>
      </c>
      <c r="Z15" s="389">
        <v>0</v>
      </c>
      <c r="AA15" s="389">
        <v>0</v>
      </c>
      <c r="AB15" s="389">
        <v>0</v>
      </c>
      <c r="AC15" s="389">
        <v>0</v>
      </c>
      <c r="AD15" s="389">
        <v>0</v>
      </c>
      <c r="AE15" s="389">
        <v>0</v>
      </c>
      <c r="AF15" s="389">
        <v>0</v>
      </c>
      <c r="AG15" s="389">
        <v>0</v>
      </c>
      <c r="AH15" s="389">
        <v>0</v>
      </c>
      <c r="AI15" s="389">
        <v>0</v>
      </c>
      <c r="AJ15" s="389">
        <v>0</v>
      </c>
      <c r="AK15" s="389">
        <v>0</v>
      </c>
      <c r="AL15" s="389">
        <v>0</v>
      </c>
      <c r="AM15" s="389">
        <v>0</v>
      </c>
      <c r="AN15" s="390">
        <v>0</v>
      </c>
      <c r="AO15" s="390">
        <v>0</v>
      </c>
      <c r="AP15" s="391">
        <f t="shared" si="0"/>
        <v>0</v>
      </c>
      <c r="AQ15" s="389">
        <v>16413.97</v>
      </c>
      <c r="AR15" s="389">
        <v>180553.64</v>
      </c>
      <c r="AS15" s="390">
        <f t="shared" si="1"/>
        <v>180553.64</v>
      </c>
      <c r="AT15" s="389">
        <v>0</v>
      </c>
      <c r="AU15" s="392">
        <f t="shared" si="2"/>
        <v>2166643.6800000002</v>
      </c>
      <c r="AV15" s="393">
        <v>164139.67000000001</v>
      </c>
      <c r="AW15" s="390">
        <f t="shared" si="3"/>
        <v>164139.67000000001</v>
      </c>
      <c r="AX15" s="394">
        <v>0</v>
      </c>
      <c r="AY15" s="390">
        <v>0</v>
      </c>
      <c r="AZ15" s="390">
        <f t="shared" si="4"/>
        <v>0</v>
      </c>
      <c r="BA15" s="394"/>
    </row>
    <row r="16" spans="1:53" x14ac:dyDescent="0.25">
      <c r="A16" s="382">
        <v>8</v>
      </c>
      <c r="B16" s="383" t="s">
        <v>322</v>
      </c>
      <c r="C16" s="384" t="s">
        <v>262</v>
      </c>
      <c r="D16" s="385">
        <v>1</v>
      </c>
      <c r="E16" s="386" t="s">
        <v>323</v>
      </c>
      <c r="F16" s="387" t="s">
        <v>309</v>
      </c>
      <c r="G16" s="388">
        <v>5.03</v>
      </c>
      <c r="H16" s="389">
        <v>178031.82</v>
      </c>
      <c r="I16" s="389">
        <v>25</v>
      </c>
      <c r="J16" s="389">
        <v>44507.96</v>
      </c>
      <c r="K16" s="389">
        <v>0</v>
      </c>
      <c r="L16" s="389">
        <v>0</v>
      </c>
      <c r="M16" s="389">
        <v>0</v>
      </c>
      <c r="N16" s="389">
        <v>0</v>
      </c>
      <c r="O16" s="389">
        <v>0</v>
      </c>
      <c r="P16" s="389">
        <v>0</v>
      </c>
      <c r="Q16" s="389">
        <v>0</v>
      </c>
      <c r="R16" s="389">
        <v>0</v>
      </c>
      <c r="S16" s="389">
        <v>0</v>
      </c>
      <c r="T16" s="389">
        <v>0</v>
      </c>
      <c r="U16" s="389">
        <v>0</v>
      </c>
      <c r="V16" s="389">
        <v>0</v>
      </c>
      <c r="W16" s="389">
        <v>0</v>
      </c>
      <c r="X16" s="389">
        <v>22253.98</v>
      </c>
      <c r="Y16" s="389">
        <v>0</v>
      </c>
      <c r="Z16" s="389">
        <v>0</v>
      </c>
      <c r="AA16" s="389">
        <v>0</v>
      </c>
      <c r="AB16" s="389">
        <v>0</v>
      </c>
      <c r="AC16" s="389">
        <v>0</v>
      </c>
      <c r="AD16" s="389">
        <v>30</v>
      </c>
      <c r="AE16" s="389">
        <v>66761.929999999993</v>
      </c>
      <c r="AF16" s="389">
        <v>0</v>
      </c>
      <c r="AG16" s="389">
        <v>0</v>
      </c>
      <c r="AH16" s="389">
        <v>0</v>
      </c>
      <c r="AI16" s="389">
        <v>0</v>
      </c>
      <c r="AJ16" s="389">
        <v>0</v>
      </c>
      <c r="AK16" s="389">
        <v>0</v>
      </c>
      <c r="AL16" s="389">
        <v>0</v>
      </c>
      <c r="AM16" s="389">
        <v>0</v>
      </c>
      <c r="AN16" s="390">
        <v>0</v>
      </c>
      <c r="AO16" s="390">
        <v>0</v>
      </c>
      <c r="AP16" s="391">
        <f t="shared" si="0"/>
        <v>0</v>
      </c>
      <c r="AQ16" s="389">
        <v>89015.91</v>
      </c>
      <c r="AR16" s="389">
        <v>311555.69</v>
      </c>
      <c r="AS16" s="390">
        <f t="shared" si="1"/>
        <v>311555.69</v>
      </c>
      <c r="AT16" s="389">
        <v>0</v>
      </c>
      <c r="AU16" s="392">
        <f t="shared" si="2"/>
        <v>3738668.2800000003</v>
      </c>
      <c r="AV16" s="393">
        <v>222539.78</v>
      </c>
      <c r="AW16" s="390">
        <f t="shared" si="3"/>
        <v>222539.78</v>
      </c>
      <c r="AX16" s="394">
        <v>0</v>
      </c>
      <c r="AY16" s="390">
        <v>0</v>
      </c>
      <c r="AZ16" s="390">
        <f t="shared" si="4"/>
        <v>0</v>
      </c>
      <c r="BA16" s="394"/>
    </row>
    <row r="17" spans="1:53" x14ac:dyDescent="0.25">
      <c r="A17" s="395"/>
      <c r="B17" s="396" t="s">
        <v>324</v>
      </c>
      <c r="C17" s="397"/>
      <c r="D17" s="398">
        <f>SUM(D9:D16)</f>
        <v>8</v>
      </c>
      <c r="E17" s="397"/>
      <c r="F17" s="397"/>
      <c r="G17" s="397"/>
      <c r="H17" s="399">
        <f>SUM(H9:H16)</f>
        <v>1366208.3900000001</v>
      </c>
      <c r="I17" s="399"/>
      <c r="J17" s="399">
        <f t="shared" ref="J17:P17" si="5">SUM(J9:J16)</f>
        <v>341552.12</v>
      </c>
      <c r="K17" s="399">
        <f t="shared" si="5"/>
        <v>0</v>
      </c>
      <c r="L17" s="399">
        <f t="shared" si="5"/>
        <v>0</v>
      </c>
      <c r="M17" s="399">
        <f t="shared" si="5"/>
        <v>0</v>
      </c>
      <c r="N17" s="399">
        <f t="shared" si="5"/>
        <v>0</v>
      </c>
      <c r="O17" s="399">
        <f t="shared" si="5"/>
        <v>0</v>
      </c>
      <c r="P17" s="399">
        <f t="shared" si="5"/>
        <v>0</v>
      </c>
      <c r="Q17" s="399"/>
      <c r="R17" s="399">
        <f>SUM(R9:R16)</f>
        <v>0</v>
      </c>
      <c r="S17" s="399"/>
      <c r="T17" s="399">
        <f t="shared" ref="T17:Y17" si="6">SUM(T9:T16)</f>
        <v>0</v>
      </c>
      <c r="U17" s="399">
        <f t="shared" si="6"/>
        <v>0</v>
      </c>
      <c r="V17" s="399">
        <f t="shared" si="6"/>
        <v>0</v>
      </c>
      <c r="W17" s="399">
        <f t="shared" si="6"/>
        <v>0</v>
      </c>
      <c r="X17" s="399">
        <f t="shared" si="6"/>
        <v>170776.07</v>
      </c>
      <c r="Y17" s="399">
        <f t="shared" si="6"/>
        <v>0</v>
      </c>
      <c r="Z17" s="399"/>
      <c r="AA17" s="399">
        <f>SUM(AA9:AA16)</f>
        <v>0</v>
      </c>
      <c r="AB17" s="399"/>
      <c r="AC17" s="399">
        <f>SUM(AC9:AC16)</f>
        <v>0</v>
      </c>
      <c r="AD17" s="399"/>
      <c r="AE17" s="399">
        <f>SUM(AE9:AE16)</f>
        <v>517725.74</v>
      </c>
      <c r="AF17" s="399"/>
      <c r="AG17" s="399">
        <f>SUM(AG9:AG16)</f>
        <v>0</v>
      </c>
      <c r="AH17" s="399"/>
      <c r="AI17" s="399">
        <f>SUM(AI9:AI16)</f>
        <v>0</v>
      </c>
      <c r="AJ17" s="399"/>
      <c r="AK17" s="399">
        <f>SUM(AK9:AK16)</f>
        <v>0</v>
      </c>
      <c r="AL17" s="399"/>
      <c r="AM17" s="399">
        <f t="shared" ref="AM17:BA17" si="7">SUM(AM9:AM16)</f>
        <v>172811.21</v>
      </c>
      <c r="AN17" s="399">
        <f t="shared" si="7"/>
        <v>0</v>
      </c>
      <c r="AO17" s="399">
        <f t="shared" si="7"/>
        <v>0</v>
      </c>
      <c r="AP17" s="399">
        <f t="shared" si="7"/>
        <v>0</v>
      </c>
      <c r="AQ17" s="399">
        <f t="shared" si="7"/>
        <v>861313.0199999999</v>
      </c>
      <c r="AR17" s="399">
        <f t="shared" si="7"/>
        <v>2569073.5299999998</v>
      </c>
      <c r="AS17" s="399">
        <f t="shared" si="7"/>
        <v>2569073.5299999998</v>
      </c>
      <c r="AT17" s="399">
        <f t="shared" si="7"/>
        <v>0</v>
      </c>
      <c r="AU17" s="400">
        <f t="shared" si="7"/>
        <v>30828882.359999999</v>
      </c>
      <c r="AV17" s="401">
        <f t="shared" si="7"/>
        <v>1707760.51</v>
      </c>
      <c r="AW17" s="399">
        <f t="shared" si="7"/>
        <v>1707760.51</v>
      </c>
      <c r="AX17" s="402">
        <f t="shared" si="7"/>
        <v>0</v>
      </c>
      <c r="AY17" s="399">
        <f t="shared" si="7"/>
        <v>0</v>
      </c>
      <c r="AZ17" s="399">
        <f t="shared" si="7"/>
        <v>0</v>
      </c>
      <c r="BA17" s="402">
        <f t="shared" si="7"/>
        <v>0</v>
      </c>
    </row>
    <row r="18" spans="1:53" ht="11" thickBot="1" x14ac:dyDescent="0.3">
      <c r="A18" s="403"/>
      <c r="B18" s="404"/>
      <c r="C18" s="404"/>
      <c r="D18" s="404"/>
      <c r="E18" s="404"/>
      <c r="F18" s="404"/>
      <c r="G18" s="404"/>
      <c r="H18" s="405"/>
      <c r="I18" s="404"/>
      <c r="J18" s="405"/>
      <c r="K18" s="405"/>
      <c r="L18" s="405"/>
      <c r="M18" s="405"/>
      <c r="N18" s="405"/>
      <c r="O18" s="405"/>
      <c r="P18" s="405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5"/>
      <c r="AN18" s="405"/>
      <c r="AO18" s="405"/>
      <c r="AP18" s="405"/>
      <c r="AQ18" s="405"/>
      <c r="AR18" s="405"/>
      <c r="AS18" s="405"/>
      <c r="AT18" s="405"/>
      <c r="AU18" s="406"/>
      <c r="AV18" s="407"/>
      <c r="AW18" s="408"/>
      <c r="AX18" s="409"/>
      <c r="AY18" s="408"/>
      <c r="AZ18" s="408"/>
      <c r="BA18" s="409"/>
    </row>
    <row r="19" spans="1:53" ht="11" thickBot="1" x14ac:dyDescent="0.3">
      <c r="A19" s="410"/>
      <c r="B19" s="411"/>
      <c r="C19" s="411"/>
      <c r="D19" s="412">
        <f>D17</f>
        <v>8</v>
      </c>
      <c r="E19" s="411"/>
      <c r="F19" s="411"/>
      <c r="G19" s="411"/>
      <c r="H19" s="413">
        <f>H17</f>
        <v>1366208.3900000001</v>
      </c>
      <c r="I19" s="414"/>
      <c r="J19" s="413">
        <f t="shared" ref="J19:P19" si="8">J17</f>
        <v>341552.12</v>
      </c>
      <c r="K19" s="413">
        <f t="shared" si="8"/>
        <v>0</v>
      </c>
      <c r="L19" s="413">
        <f t="shared" si="8"/>
        <v>0</v>
      </c>
      <c r="M19" s="413">
        <f t="shared" si="8"/>
        <v>0</v>
      </c>
      <c r="N19" s="413">
        <f t="shared" si="8"/>
        <v>0</v>
      </c>
      <c r="O19" s="413">
        <f t="shared" si="8"/>
        <v>0</v>
      </c>
      <c r="P19" s="413">
        <f t="shared" si="8"/>
        <v>0</v>
      </c>
      <c r="Q19" s="414"/>
      <c r="R19" s="414">
        <f>R17</f>
        <v>0</v>
      </c>
      <c r="S19" s="414"/>
      <c r="T19" s="414">
        <f t="shared" ref="T19:Y19" si="9">T17</f>
        <v>0</v>
      </c>
      <c r="U19" s="414">
        <f t="shared" si="9"/>
        <v>0</v>
      </c>
      <c r="V19" s="414">
        <f t="shared" si="9"/>
        <v>0</v>
      </c>
      <c r="W19" s="414">
        <f t="shared" si="9"/>
        <v>0</v>
      </c>
      <c r="X19" s="414">
        <f t="shared" si="9"/>
        <v>170776.07</v>
      </c>
      <c r="Y19" s="414">
        <f t="shared" si="9"/>
        <v>0</v>
      </c>
      <c r="Z19" s="414"/>
      <c r="AA19" s="414">
        <f>AA17</f>
        <v>0</v>
      </c>
      <c r="AB19" s="414"/>
      <c r="AC19" s="414">
        <f>AC17</f>
        <v>0</v>
      </c>
      <c r="AD19" s="414"/>
      <c r="AE19" s="414">
        <f>AE17</f>
        <v>517725.74</v>
      </c>
      <c r="AF19" s="414"/>
      <c r="AG19" s="414">
        <f>AG17</f>
        <v>0</v>
      </c>
      <c r="AH19" s="414"/>
      <c r="AI19" s="414">
        <f>AI17</f>
        <v>0</v>
      </c>
      <c r="AJ19" s="414"/>
      <c r="AK19" s="414">
        <f>AK17</f>
        <v>0</v>
      </c>
      <c r="AL19" s="414"/>
      <c r="AM19" s="413">
        <f t="shared" ref="AM19:BA19" si="10">AM17</f>
        <v>172811.21</v>
      </c>
      <c r="AN19" s="413">
        <f t="shared" si="10"/>
        <v>0</v>
      </c>
      <c r="AO19" s="413">
        <f t="shared" si="10"/>
        <v>0</v>
      </c>
      <c r="AP19" s="413">
        <f t="shared" si="10"/>
        <v>0</v>
      </c>
      <c r="AQ19" s="413">
        <f t="shared" si="10"/>
        <v>861313.0199999999</v>
      </c>
      <c r="AR19" s="413">
        <f t="shared" si="10"/>
        <v>2569073.5299999998</v>
      </c>
      <c r="AS19" s="413">
        <f t="shared" si="10"/>
        <v>2569073.5299999998</v>
      </c>
      <c r="AT19" s="413">
        <f t="shared" si="10"/>
        <v>0</v>
      </c>
      <c r="AU19" s="415">
        <f t="shared" si="10"/>
        <v>30828882.359999999</v>
      </c>
      <c r="AV19" s="416">
        <f t="shared" si="10"/>
        <v>1707760.51</v>
      </c>
      <c r="AW19" s="415">
        <f t="shared" si="10"/>
        <v>1707760.51</v>
      </c>
      <c r="AX19" s="417">
        <f t="shared" si="10"/>
        <v>0</v>
      </c>
      <c r="AY19" s="415">
        <f t="shared" si="10"/>
        <v>0</v>
      </c>
      <c r="AZ19" s="415">
        <f t="shared" si="10"/>
        <v>0</v>
      </c>
      <c r="BA19" s="417">
        <f t="shared" si="10"/>
        <v>0</v>
      </c>
    </row>
    <row r="23" spans="1:53" ht="13.5" thickBot="1" x14ac:dyDescent="0.35">
      <c r="A23" s="340"/>
      <c r="B23" s="341" t="s">
        <v>325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</row>
    <row r="24" spans="1:53" x14ac:dyDescent="0.25">
      <c r="A24" s="342" t="s">
        <v>91</v>
      </c>
      <c r="B24" s="343" t="s">
        <v>285</v>
      </c>
      <c r="C24" s="343" t="s">
        <v>286</v>
      </c>
      <c r="D24" s="343" t="s">
        <v>287</v>
      </c>
      <c r="E24" s="343" t="s">
        <v>288</v>
      </c>
      <c r="F24" s="343" t="s">
        <v>289</v>
      </c>
      <c r="G24" s="343" t="s">
        <v>290</v>
      </c>
      <c r="H24" s="343" t="s">
        <v>291</v>
      </c>
      <c r="I24" s="344" t="s">
        <v>292</v>
      </c>
      <c r="J24" s="345"/>
      <c r="K24" s="346" t="s">
        <v>293</v>
      </c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8"/>
      <c r="AQ24" s="343" t="s">
        <v>242</v>
      </c>
      <c r="AR24" s="344" t="s">
        <v>223</v>
      </c>
      <c r="AS24" s="349"/>
      <c r="AT24" s="345"/>
      <c r="AU24" s="346" t="s">
        <v>224</v>
      </c>
      <c r="AV24" s="350" t="s">
        <v>225</v>
      </c>
      <c r="AW24" s="351"/>
      <c r="AX24" s="352"/>
      <c r="AY24" s="353" t="s">
        <v>226</v>
      </c>
      <c r="AZ24" s="351"/>
      <c r="BA24" s="352"/>
    </row>
    <row r="25" spans="1:53" x14ac:dyDescent="0.25">
      <c r="A25" s="355"/>
      <c r="B25" s="356"/>
      <c r="C25" s="356"/>
      <c r="D25" s="356"/>
      <c r="E25" s="356"/>
      <c r="F25" s="356"/>
      <c r="G25" s="356"/>
      <c r="H25" s="356"/>
      <c r="I25" s="357"/>
      <c r="J25" s="358"/>
      <c r="K25" s="359" t="s">
        <v>294</v>
      </c>
      <c r="L25" s="359" t="s">
        <v>228</v>
      </c>
      <c r="M25" s="359" t="s">
        <v>43</v>
      </c>
      <c r="N25" s="359" t="s">
        <v>26</v>
      </c>
      <c r="O25" s="359" t="s">
        <v>49</v>
      </c>
      <c r="P25" s="359" t="s">
        <v>28</v>
      </c>
      <c r="Q25" s="360" t="s">
        <v>42</v>
      </c>
      <c r="R25" s="361"/>
      <c r="S25" s="362" t="s">
        <v>41</v>
      </c>
      <c r="T25" s="363"/>
      <c r="U25" s="364" t="s">
        <v>229</v>
      </c>
      <c r="V25" s="364" t="s">
        <v>230</v>
      </c>
      <c r="W25" s="359" t="s">
        <v>52</v>
      </c>
      <c r="X25" s="359" t="s">
        <v>295</v>
      </c>
      <c r="Y25" s="359" t="s">
        <v>40</v>
      </c>
      <c r="Z25" s="362" t="s">
        <v>296</v>
      </c>
      <c r="AA25" s="363"/>
      <c r="AB25" s="362" t="s">
        <v>297</v>
      </c>
      <c r="AC25" s="363"/>
      <c r="AD25" s="362" t="s">
        <v>298</v>
      </c>
      <c r="AE25" s="363"/>
      <c r="AF25" s="362" t="s">
        <v>299</v>
      </c>
      <c r="AG25" s="363"/>
      <c r="AH25" s="362" t="s">
        <v>300</v>
      </c>
      <c r="AI25" s="363"/>
      <c r="AJ25" s="362" t="s">
        <v>301</v>
      </c>
      <c r="AK25" s="363"/>
      <c r="AL25" s="362" t="s">
        <v>302</v>
      </c>
      <c r="AM25" s="363"/>
      <c r="AN25" s="359" t="s">
        <v>235</v>
      </c>
      <c r="AO25" s="364" t="s">
        <v>57</v>
      </c>
      <c r="AP25" s="359" t="s">
        <v>58</v>
      </c>
      <c r="AQ25" s="356"/>
      <c r="AR25" s="357"/>
      <c r="AS25" s="365"/>
      <c r="AT25" s="358"/>
      <c r="AU25" s="366"/>
      <c r="AV25" s="367"/>
      <c r="AW25" s="368"/>
      <c r="AX25" s="369"/>
      <c r="AY25" s="370"/>
      <c r="AZ25" s="368"/>
      <c r="BA25" s="369"/>
    </row>
    <row r="26" spans="1:53" ht="11" thickBot="1" x14ac:dyDescent="0.3">
      <c r="A26" s="371"/>
      <c r="B26" s="372"/>
      <c r="C26" s="372"/>
      <c r="D26" s="372"/>
      <c r="E26" s="372"/>
      <c r="F26" s="372"/>
      <c r="G26" s="372"/>
      <c r="H26" s="372"/>
      <c r="I26" s="373" t="s">
        <v>303</v>
      </c>
      <c r="J26" s="373" t="s">
        <v>128</v>
      </c>
      <c r="K26" s="374"/>
      <c r="L26" s="374"/>
      <c r="M26" s="374"/>
      <c r="N26" s="374"/>
      <c r="O26" s="374"/>
      <c r="P26" s="374"/>
      <c r="Q26" s="375" t="s">
        <v>303</v>
      </c>
      <c r="R26" s="375" t="s">
        <v>128</v>
      </c>
      <c r="S26" s="373" t="s">
        <v>303</v>
      </c>
      <c r="T26" s="373" t="s">
        <v>128</v>
      </c>
      <c r="U26" s="376"/>
      <c r="V26" s="376"/>
      <c r="W26" s="374"/>
      <c r="X26" s="374"/>
      <c r="Y26" s="374"/>
      <c r="Z26" s="373" t="s">
        <v>303</v>
      </c>
      <c r="AA26" s="373" t="s">
        <v>128</v>
      </c>
      <c r="AB26" s="373" t="s">
        <v>303</v>
      </c>
      <c r="AC26" s="373" t="s">
        <v>128</v>
      </c>
      <c r="AD26" s="373" t="s">
        <v>303</v>
      </c>
      <c r="AE26" s="373" t="s">
        <v>128</v>
      </c>
      <c r="AF26" s="377" t="s">
        <v>303</v>
      </c>
      <c r="AG26" s="377" t="s">
        <v>128</v>
      </c>
      <c r="AH26" s="377" t="s">
        <v>303</v>
      </c>
      <c r="AI26" s="377" t="s">
        <v>128</v>
      </c>
      <c r="AJ26" s="377" t="s">
        <v>303</v>
      </c>
      <c r="AK26" s="377" t="s">
        <v>128</v>
      </c>
      <c r="AL26" s="377" t="s">
        <v>303</v>
      </c>
      <c r="AM26" s="377" t="s">
        <v>128</v>
      </c>
      <c r="AN26" s="374"/>
      <c r="AO26" s="376"/>
      <c r="AP26" s="374"/>
      <c r="AQ26" s="372"/>
      <c r="AR26" s="378" t="s">
        <v>243</v>
      </c>
      <c r="AS26" s="378" t="s">
        <v>244</v>
      </c>
      <c r="AT26" s="378" t="s">
        <v>245</v>
      </c>
      <c r="AU26" s="379"/>
      <c r="AV26" s="380" t="s">
        <v>243</v>
      </c>
      <c r="AW26" s="378" t="s">
        <v>244</v>
      </c>
      <c r="AX26" s="381" t="s">
        <v>245</v>
      </c>
      <c r="AY26" s="378" t="s">
        <v>243</v>
      </c>
      <c r="AZ26" s="378" t="s">
        <v>244</v>
      </c>
      <c r="BA26" s="381" t="s">
        <v>245</v>
      </c>
    </row>
    <row r="27" spans="1:53" x14ac:dyDescent="0.25">
      <c r="A27" s="382">
        <v>9</v>
      </c>
      <c r="B27" s="383" t="s">
        <v>326</v>
      </c>
      <c r="C27" s="384" t="s">
        <v>255</v>
      </c>
      <c r="D27" s="385">
        <v>1</v>
      </c>
      <c r="E27" s="386" t="s">
        <v>327</v>
      </c>
      <c r="F27" s="387" t="s">
        <v>321</v>
      </c>
      <c r="G27" s="388">
        <v>3.85</v>
      </c>
      <c r="H27" s="389">
        <v>177146.97</v>
      </c>
      <c r="I27" s="389">
        <v>25</v>
      </c>
      <c r="J27" s="389">
        <v>44286.74</v>
      </c>
      <c r="K27" s="389">
        <v>0</v>
      </c>
      <c r="L27" s="389">
        <v>0</v>
      </c>
      <c r="M27" s="389">
        <v>0</v>
      </c>
      <c r="N27" s="389">
        <v>0</v>
      </c>
      <c r="O27" s="389">
        <v>0</v>
      </c>
      <c r="P27" s="389">
        <v>0</v>
      </c>
      <c r="Q27" s="389">
        <v>0</v>
      </c>
      <c r="R27" s="389">
        <v>0</v>
      </c>
      <c r="S27" s="389">
        <v>0</v>
      </c>
      <c r="T27" s="389">
        <v>0</v>
      </c>
      <c r="U27" s="389">
        <v>0</v>
      </c>
      <c r="V27" s="389">
        <v>0</v>
      </c>
      <c r="W27" s="389">
        <v>0</v>
      </c>
      <c r="X27" s="389">
        <v>22143.37</v>
      </c>
      <c r="Y27" s="389">
        <v>0</v>
      </c>
      <c r="Z27" s="389">
        <v>0</v>
      </c>
      <c r="AA27" s="389">
        <v>0</v>
      </c>
      <c r="AB27" s="389">
        <v>0</v>
      </c>
      <c r="AC27" s="389">
        <v>0</v>
      </c>
      <c r="AD27" s="389">
        <v>0</v>
      </c>
      <c r="AE27" s="389">
        <v>0</v>
      </c>
      <c r="AF27" s="389">
        <v>0</v>
      </c>
      <c r="AG27" s="389">
        <v>0</v>
      </c>
      <c r="AH27" s="389">
        <v>0</v>
      </c>
      <c r="AI27" s="389">
        <v>0</v>
      </c>
      <c r="AJ27" s="389">
        <v>0</v>
      </c>
      <c r="AK27" s="389">
        <v>0</v>
      </c>
      <c r="AL27" s="389">
        <v>0</v>
      </c>
      <c r="AM27" s="389">
        <v>0</v>
      </c>
      <c r="AN27" s="390">
        <v>0</v>
      </c>
      <c r="AO27" s="390">
        <v>0</v>
      </c>
      <c r="AP27" s="391">
        <f>AQ27-(K27+L27+M27+N27+O27+P27+R27+T27+U27+V27+W27+X27+Y27+AA27+AC27+AE27+AG27+AI27+AK27+AM27+AN27+AO27)</f>
        <v>0</v>
      </c>
      <c r="AQ27" s="389">
        <v>22143.369999999995</v>
      </c>
      <c r="AR27" s="389">
        <v>243577.08</v>
      </c>
      <c r="AS27" s="390">
        <f>AR27-AT27</f>
        <v>243577.08</v>
      </c>
      <c r="AT27" s="389">
        <v>0</v>
      </c>
      <c r="AU27" s="392">
        <f>AR27*12</f>
        <v>2922924.96</v>
      </c>
      <c r="AV27" s="393">
        <v>221433.71</v>
      </c>
      <c r="AW27" s="390">
        <f>AV27-AX27</f>
        <v>221433.71</v>
      </c>
      <c r="AX27" s="394">
        <v>0</v>
      </c>
      <c r="AY27" s="390">
        <v>0</v>
      </c>
      <c r="AZ27" s="390">
        <f>AY27-BA27</f>
        <v>0</v>
      </c>
      <c r="BA27" s="394"/>
    </row>
    <row r="28" spans="1:53" x14ac:dyDescent="0.25">
      <c r="A28" s="382">
        <v>10</v>
      </c>
      <c r="B28" s="383" t="s">
        <v>328</v>
      </c>
      <c r="C28" s="384" t="s">
        <v>269</v>
      </c>
      <c r="D28" s="385">
        <v>0.5</v>
      </c>
      <c r="E28" s="386" t="s">
        <v>329</v>
      </c>
      <c r="F28" s="387" t="s">
        <v>330</v>
      </c>
      <c r="G28" s="388">
        <v>3.19</v>
      </c>
      <c r="H28" s="389">
        <v>56453.43</v>
      </c>
      <c r="I28" s="389">
        <v>0</v>
      </c>
      <c r="J28" s="389">
        <v>0</v>
      </c>
      <c r="K28" s="389">
        <v>0</v>
      </c>
      <c r="L28" s="389">
        <v>0</v>
      </c>
      <c r="M28" s="389">
        <v>0</v>
      </c>
      <c r="N28" s="389">
        <v>0</v>
      </c>
      <c r="O28" s="389">
        <v>0</v>
      </c>
      <c r="P28" s="389">
        <v>0</v>
      </c>
      <c r="Q28" s="389">
        <v>0</v>
      </c>
      <c r="R28" s="389">
        <v>0</v>
      </c>
      <c r="S28" s="389">
        <v>0</v>
      </c>
      <c r="T28" s="389">
        <v>0</v>
      </c>
      <c r="U28" s="389">
        <v>0</v>
      </c>
      <c r="V28" s="389">
        <v>0</v>
      </c>
      <c r="W28" s="389">
        <v>0</v>
      </c>
      <c r="X28" s="389">
        <v>5645.34</v>
      </c>
      <c r="Y28" s="389">
        <v>0</v>
      </c>
      <c r="Z28" s="389">
        <v>0</v>
      </c>
      <c r="AA28" s="389">
        <v>0</v>
      </c>
      <c r="AB28" s="389">
        <v>0</v>
      </c>
      <c r="AC28" s="389">
        <v>0</v>
      </c>
      <c r="AD28" s="389">
        <v>0</v>
      </c>
      <c r="AE28" s="389">
        <v>0</v>
      </c>
      <c r="AF28" s="389">
        <v>0</v>
      </c>
      <c r="AG28" s="389">
        <v>0</v>
      </c>
      <c r="AH28" s="389">
        <v>0</v>
      </c>
      <c r="AI28" s="389">
        <v>0</v>
      </c>
      <c r="AJ28" s="389">
        <v>0</v>
      </c>
      <c r="AK28" s="389">
        <v>0</v>
      </c>
      <c r="AL28" s="389">
        <v>0</v>
      </c>
      <c r="AM28" s="389">
        <v>0</v>
      </c>
      <c r="AN28" s="390">
        <v>0</v>
      </c>
      <c r="AO28" s="390">
        <v>0</v>
      </c>
      <c r="AP28" s="391">
        <f>AQ28-(K28+L28+M28+N28+O28+P28+R28+T28+U28+V28+W28+X28+Y28+AA28+AC28+AE28+AG28+AI28+AK28+AM28+AN28+AO28)</f>
        <v>0</v>
      </c>
      <c r="AQ28" s="389">
        <v>5645.3399999999965</v>
      </c>
      <c r="AR28" s="389">
        <v>62098.77</v>
      </c>
      <c r="AS28" s="390">
        <f>AR28-AT28</f>
        <v>62098.77</v>
      </c>
      <c r="AT28" s="389">
        <v>0</v>
      </c>
      <c r="AU28" s="392">
        <f>AR28*12</f>
        <v>745185.24</v>
      </c>
      <c r="AV28" s="393">
        <v>56453.43</v>
      </c>
      <c r="AW28" s="390">
        <f>AV28-AX28</f>
        <v>56453.43</v>
      </c>
      <c r="AX28" s="394">
        <v>0</v>
      </c>
      <c r="AY28" s="390">
        <v>0</v>
      </c>
      <c r="AZ28" s="390">
        <f>AY28-BA28</f>
        <v>0</v>
      </c>
      <c r="BA28" s="394"/>
    </row>
    <row r="29" spans="1:53" x14ac:dyDescent="0.25">
      <c r="A29" s="395"/>
      <c r="B29" s="396" t="s">
        <v>324</v>
      </c>
      <c r="C29" s="397"/>
      <c r="D29" s="398">
        <f>SUM(D27:D28)</f>
        <v>1.5</v>
      </c>
      <c r="E29" s="397"/>
      <c r="F29" s="397"/>
      <c r="G29" s="397"/>
      <c r="H29" s="399">
        <f>SUM(H27:H28)</f>
        <v>233600.4</v>
      </c>
      <c r="I29" s="399"/>
      <c r="J29" s="399">
        <f t="shared" ref="J29:P29" si="11">SUM(J27:J28)</f>
        <v>44286.74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399">
        <f t="shared" si="11"/>
        <v>0</v>
      </c>
      <c r="O29" s="399">
        <f t="shared" si="11"/>
        <v>0</v>
      </c>
      <c r="P29" s="399">
        <f t="shared" si="11"/>
        <v>0</v>
      </c>
      <c r="Q29" s="399"/>
      <c r="R29" s="399">
        <f>SUM(R27:R28)</f>
        <v>0</v>
      </c>
      <c r="S29" s="399"/>
      <c r="T29" s="399">
        <f t="shared" ref="T29:Y29" si="12">SUM(T27:T28)</f>
        <v>0</v>
      </c>
      <c r="U29" s="399">
        <f t="shared" si="12"/>
        <v>0</v>
      </c>
      <c r="V29" s="399">
        <f t="shared" si="12"/>
        <v>0</v>
      </c>
      <c r="W29" s="399">
        <f t="shared" si="12"/>
        <v>0</v>
      </c>
      <c r="X29" s="399">
        <f t="shared" si="12"/>
        <v>27788.71</v>
      </c>
      <c r="Y29" s="399">
        <f t="shared" si="12"/>
        <v>0</v>
      </c>
      <c r="Z29" s="399"/>
      <c r="AA29" s="399">
        <f>SUM(AA27:AA28)</f>
        <v>0</v>
      </c>
      <c r="AB29" s="399"/>
      <c r="AC29" s="399">
        <f>SUM(AC27:AC28)</f>
        <v>0</v>
      </c>
      <c r="AD29" s="399"/>
      <c r="AE29" s="399">
        <f>SUM(AE27:AE28)</f>
        <v>0</v>
      </c>
      <c r="AF29" s="399"/>
      <c r="AG29" s="399">
        <f>SUM(AG27:AG28)</f>
        <v>0</v>
      </c>
      <c r="AH29" s="399"/>
      <c r="AI29" s="399">
        <f>SUM(AI27:AI28)</f>
        <v>0</v>
      </c>
      <c r="AJ29" s="399"/>
      <c r="AK29" s="399">
        <f>SUM(AK27:AK28)</f>
        <v>0</v>
      </c>
      <c r="AL29" s="399"/>
      <c r="AM29" s="399">
        <f t="shared" ref="AM29:BA29" si="13">SUM(AM27:AM28)</f>
        <v>0</v>
      </c>
      <c r="AN29" s="399">
        <f t="shared" si="13"/>
        <v>0</v>
      </c>
      <c r="AO29" s="399">
        <f t="shared" si="13"/>
        <v>0</v>
      </c>
      <c r="AP29" s="399">
        <f t="shared" si="13"/>
        <v>0</v>
      </c>
      <c r="AQ29" s="399">
        <f t="shared" si="13"/>
        <v>27788.709999999992</v>
      </c>
      <c r="AR29" s="399">
        <f t="shared" si="13"/>
        <v>305675.84999999998</v>
      </c>
      <c r="AS29" s="399">
        <f t="shared" si="13"/>
        <v>305675.84999999998</v>
      </c>
      <c r="AT29" s="399">
        <f t="shared" si="13"/>
        <v>0</v>
      </c>
      <c r="AU29" s="400">
        <f t="shared" si="13"/>
        <v>3668110.2</v>
      </c>
      <c r="AV29" s="401">
        <f t="shared" si="13"/>
        <v>277887.14</v>
      </c>
      <c r="AW29" s="399">
        <f t="shared" si="13"/>
        <v>277887.14</v>
      </c>
      <c r="AX29" s="402">
        <f t="shared" si="13"/>
        <v>0</v>
      </c>
      <c r="AY29" s="399">
        <f t="shared" si="13"/>
        <v>0</v>
      </c>
      <c r="AZ29" s="399">
        <f t="shared" si="13"/>
        <v>0</v>
      </c>
      <c r="BA29" s="402">
        <f t="shared" si="13"/>
        <v>0</v>
      </c>
    </row>
    <row r="30" spans="1:53" ht="11" thickBot="1" x14ac:dyDescent="0.3">
      <c r="A30" s="403"/>
      <c r="B30" s="404"/>
      <c r="C30" s="404"/>
      <c r="D30" s="404"/>
      <c r="E30" s="404"/>
      <c r="F30" s="404"/>
      <c r="G30" s="404"/>
      <c r="H30" s="405"/>
      <c r="I30" s="404"/>
      <c r="J30" s="405"/>
      <c r="K30" s="405"/>
      <c r="L30" s="405"/>
      <c r="M30" s="405"/>
      <c r="N30" s="405"/>
      <c r="O30" s="405"/>
      <c r="P30" s="405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5"/>
      <c r="AN30" s="405"/>
      <c r="AO30" s="405"/>
      <c r="AP30" s="405"/>
      <c r="AQ30" s="405"/>
      <c r="AR30" s="405"/>
      <c r="AS30" s="405"/>
      <c r="AT30" s="405"/>
      <c r="AU30" s="406"/>
      <c r="AV30" s="407"/>
      <c r="AW30" s="408"/>
      <c r="AX30" s="409"/>
      <c r="AY30" s="408"/>
      <c r="AZ30" s="408"/>
      <c r="BA30" s="409"/>
    </row>
    <row r="31" spans="1:53" ht="11" thickBot="1" x14ac:dyDescent="0.3">
      <c r="A31" s="410"/>
      <c r="B31" s="411"/>
      <c r="C31" s="411"/>
      <c r="D31" s="412">
        <f>D29</f>
        <v>1.5</v>
      </c>
      <c r="E31" s="411"/>
      <c r="F31" s="411"/>
      <c r="G31" s="411"/>
      <c r="H31" s="413">
        <f>H29</f>
        <v>233600.4</v>
      </c>
      <c r="I31" s="414"/>
      <c r="J31" s="413">
        <f t="shared" ref="J31:P31" si="14">J29</f>
        <v>44286.74</v>
      </c>
      <c r="K31" s="413">
        <f t="shared" si="14"/>
        <v>0</v>
      </c>
      <c r="L31" s="413">
        <f t="shared" si="14"/>
        <v>0</v>
      </c>
      <c r="M31" s="413">
        <f t="shared" si="14"/>
        <v>0</v>
      </c>
      <c r="N31" s="413">
        <f t="shared" si="14"/>
        <v>0</v>
      </c>
      <c r="O31" s="413">
        <f t="shared" si="14"/>
        <v>0</v>
      </c>
      <c r="P31" s="413">
        <f t="shared" si="14"/>
        <v>0</v>
      </c>
      <c r="Q31" s="414"/>
      <c r="R31" s="414">
        <f>R29</f>
        <v>0</v>
      </c>
      <c r="S31" s="414"/>
      <c r="T31" s="414">
        <f t="shared" ref="T31:Y31" si="15">T29</f>
        <v>0</v>
      </c>
      <c r="U31" s="414">
        <f t="shared" si="15"/>
        <v>0</v>
      </c>
      <c r="V31" s="414">
        <f t="shared" si="15"/>
        <v>0</v>
      </c>
      <c r="W31" s="414">
        <f t="shared" si="15"/>
        <v>0</v>
      </c>
      <c r="X31" s="414">
        <f t="shared" si="15"/>
        <v>27788.71</v>
      </c>
      <c r="Y31" s="414">
        <f t="shared" si="15"/>
        <v>0</v>
      </c>
      <c r="Z31" s="414"/>
      <c r="AA31" s="414">
        <f>AA29</f>
        <v>0</v>
      </c>
      <c r="AB31" s="414"/>
      <c r="AC31" s="414">
        <f>AC29</f>
        <v>0</v>
      </c>
      <c r="AD31" s="414"/>
      <c r="AE31" s="414">
        <f>AE29</f>
        <v>0</v>
      </c>
      <c r="AF31" s="414"/>
      <c r="AG31" s="414">
        <f>AG29</f>
        <v>0</v>
      </c>
      <c r="AH31" s="414"/>
      <c r="AI31" s="414">
        <f>AI29</f>
        <v>0</v>
      </c>
      <c r="AJ31" s="414"/>
      <c r="AK31" s="414">
        <f>AK29</f>
        <v>0</v>
      </c>
      <c r="AL31" s="414"/>
      <c r="AM31" s="413">
        <f t="shared" ref="AM31:BA31" si="16">AM29</f>
        <v>0</v>
      </c>
      <c r="AN31" s="413">
        <f t="shared" si="16"/>
        <v>0</v>
      </c>
      <c r="AO31" s="413">
        <f t="shared" si="16"/>
        <v>0</v>
      </c>
      <c r="AP31" s="413">
        <f t="shared" si="16"/>
        <v>0</v>
      </c>
      <c r="AQ31" s="413">
        <f t="shared" si="16"/>
        <v>27788.709999999992</v>
      </c>
      <c r="AR31" s="413">
        <f t="shared" si="16"/>
        <v>305675.84999999998</v>
      </c>
      <c r="AS31" s="413">
        <f t="shared" si="16"/>
        <v>305675.84999999998</v>
      </c>
      <c r="AT31" s="413">
        <f t="shared" si="16"/>
        <v>0</v>
      </c>
      <c r="AU31" s="415">
        <f t="shared" si="16"/>
        <v>3668110.2</v>
      </c>
      <c r="AV31" s="416">
        <f t="shared" si="16"/>
        <v>277887.14</v>
      </c>
      <c r="AW31" s="415">
        <f t="shared" si="16"/>
        <v>277887.14</v>
      </c>
      <c r="AX31" s="417">
        <f t="shared" si="16"/>
        <v>0</v>
      </c>
      <c r="AY31" s="415">
        <f t="shared" si="16"/>
        <v>0</v>
      </c>
      <c r="AZ31" s="415">
        <f t="shared" si="16"/>
        <v>0</v>
      </c>
      <c r="BA31" s="417">
        <f t="shared" si="16"/>
        <v>0</v>
      </c>
    </row>
    <row r="35" spans="1:53" ht="13.5" thickBot="1" x14ac:dyDescent="0.35">
      <c r="A35" s="340"/>
      <c r="B35" s="341" t="s">
        <v>284</v>
      </c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0"/>
      <c r="AK35" s="340"/>
      <c r="AL35" s="340"/>
      <c r="AM35" s="340"/>
      <c r="AN35" s="340"/>
      <c r="AO35" s="340"/>
      <c r="AP35" s="340"/>
      <c r="AQ35" s="340"/>
      <c r="AR35" s="340"/>
      <c r="AS35" s="340"/>
      <c r="AT35" s="340"/>
      <c r="AU35" s="340"/>
      <c r="AV35" s="340"/>
      <c r="AW35" s="340"/>
      <c r="AX35" s="340"/>
      <c r="AY35" s="340"/>
      <c r="AZ35" s="340"/>
      <c r="BA35" s="340"/>
    </row>
    <row r="36" spans="1:53" x14ac:dyDescent="0.25">
      <c r="A36" s="342" t="s">
        <v>91</v>
      </c>
      <c r="B36" s="343" t="s">
        <v>285</v>
      </c>
      <c r="C36" s="343" t="s">
        <v>286</v>
      </c>
      <c r="D36" s="343" t="s">
        <v>287</v>
      </c>
      <c r="E36" s="343" t="s">
        <v>288</v>
      </c>
      <c r="F36" s="343" t="s">
        <v>289</v>
      </c>
      <c r="G36" s="343" t="s">
        <v>290</v>
      </c>
      <c r="H36" s="343" t="s">
        <v>291</v>
      </c>
      <c r="I36" s="344" t="s">
        <v>292</v>
      </c>
      <c r="J36" s="345"/>
      <c r="K36" s="346" t="s">
        <v>293</v>
      </c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8"/>
      <c r="AQ36" s="343" t="s">
        <v>242</v>
      </c>
      <c r="AR36" s="344" t="s">
        <v>223</v>
      </c>
      <c r="AS36" s="349"/>
      <c r="AT36" s="345"/>
      <c r="AU36" s="346" t="s">
        <v>224</v>
      </c>
      <c r="AV36" s="350" t="s">
        <v>225</v>
      </c>
      <c r="AW36" s="351"/>
      <c r="AX36" s="352"/>
      <c r="AY36" s="353" t="s">
        <v>226</v>
      </c>
      <c r="AZ36" s="351"/>
      <c r="BA36" s="352"/>
    </row>
    <row r="37" spans="1:53" x14ac:dyDescent="0.25">
      <c r="A37" s="355"/>
      <c r="B37" s="356"/>
      <c r="C37" s="356"/>
      <c r="D37" s="356"/>
      <c r="E37" s="356"/>
      <c r="F37" s="356"/>
      <c r="G37" s="356"/>
      <c r="H37" s="356"/>
      <c r="I37" s="357"/>
      <c r="J37" s="358"/>
      <c r="K37" s="359" t="s">
        <v>294</v>
      </c>
      <c r="L37" s="359" t="s">
        <v>228</v>
      </c>
      <c r="M37" s="359" t="s">
        <v>43</v>
      </c>
      <c r="N37" s="359" t="s">
        <v>26</v>
      </c>
      <c r="O37" s="359" t="s">
        <v>49</v>
      </c>
      <c r="P37" s="359" t="s">
        <v>28</v>
      </c>
      <c r="Q37" s="360" t="s">
        <v>42</v>
      </c>
      <c r="R37" s="361"/>
      <c r="S37" s="362" t="s">
        <v>41</v>
      </c>
      <c r="T37" s="363"/>
      <c r="U37" s="364" t="s">
        <v>229</v>
      </c>
      <c r="V37" s="364" t="s">
        <v>230</v>
      </c>
      <c r="W37" s="359" t="s">
        <v>52</v>
      </c>
      <c r="X37" s="359" t="s">
        <v>295</v>
      </c>
      <c r="Y37" s="359" t="s">
        <v>40</v>
      </c>
      <c r="Z37" s="362" t="s">
        <v>296</v>
      </c>
      <c r="AA37" s="363"/>
      <c r="AB37" s="362" t="s">
        <v>297</v>
      </c>
      <c r="AC37" s="363"/>
      <c r="AD37" s="362" t="s">
        <v>298</v>
      </c>
      <c r="AE37" s="363"/>
      <c r="AF37" s="362" t="s">
        <v>299</v>
      </c>
      <c r="AG37" s="363"/>
      <c r="AH37" s="362" t="s">
        <v>300</v>
      </c>
      <c r="AI37" s="363"/>
      <c r="AJ37" s="362" t="s">
        <v>301</v>
      </c>
      <c r="AK37" s="363"/>
      <c r="AL37" s="362" t="s">
        <v>302</v>
      </c>
      <c r="AM37" s="363"/>
      <c r="AN37" s="359" t="s">
        <v>235</v>
      </c>
      <c r="AO37" s="364" t="s">
        <v>57</v>
      </c>
      <c r="AP37" s="359" t="s">
        <v>58</v>
      </c>
      <c r="AQ37" s="356"/>
      <c r="AR37" s="357"/>
      <c r="AS37" s="365"/>
      <c r="AT37" s="358"/>
      <c r="AU37" s="366"/>
      <c r="AV37" s="367"/>
      <c r="AW37" s="368"/>
      <c r="AX37" s="369"/>
      <c r="AY37" s="370"/>
      <c r="AZ37" s="368"/>
      <c r="BA37" s="369"/>
    </row>
    <row r="38" spans="1:53" ht="11" thickBot="1" x14ac:dyDescent="0.3">
      <c r="A38" s="371"/>
      <c r="B38" s="372"/>
      <c r="C38" s="372"/>
      <c r="D38" s="372"/>
      <c r="E38" s="372"/>
      <c r="F38" s="372"/>
      <c r="G38" s="372"/>
      <c r="H38" s="372"/>
      <c r="I38" s="373" t="s">
        <v>303</v>
      </c>
      <c r="J38" s="373" t="s">
        <v>128</v>
      </c>
      <c r="K38" s="374"/>
      <c r="L38" s="374"/>
      <c r="M38" s="374"/>
      <c r="N38" s="374"/>
      <c r="O38" s="374"/>
      <c r="P38" s="374"/>
      <c r="Q38" s="375" t="s">
        <v>303</v>
      </c>
      <c r="R38" s="375" t="s">
        <v>128</v>
      </c>
      <c r="S38" s="373" t="s">
        <v>303</v>
      </c>
      <c r="T38" s="373" t="s">
        <v>128</v>
      </c>
      <c r="U38" s="376"/>
      <c r="V38" s="376"/>
      <c r="W38" s="374"/>
      <c r="X38" s="374"/>
      <c r="Y38" s="374"/>
      <c r="Z38" s="373" t="s">
        <v>303</v>
      </c>
      <c r="AA38" s="373" t="s">
        <v>128</v>
      </c>
      <c r="AB38" s="373" t="s">
        <v>303</v>
      </c>
      <c r="AC38" s="373" t="s">
        <v>128</v>
      </c>
      <c r="AD38" s="373" t="s">
        <v>303</v>
      </c>
      <c r="AE38" s="373" t="s">
        <v>128</v>
      </c>
      <c r="AF38" s="377" t="s">
        <v>303</v>
      </c>
      <c r="AG38" s="377" t="s">
        <v>128</v>
      </c>
      <c r="AH38" s="377" t="s">
        <v>303</v>
      </c>
      <c r="AI38" s="377" t="s">
        <v>128</v>
      </c>
      <c r="AJ38" s="377" t="s">
        <v>303</v>
      </c>
      <c r="AK38" s="377" t="s">
        <v>128</v>
      </c>
      <c r="AL38" s="377" t="s">
        <v>303</v>
      </c>
      <c r="AM38" s="377" t="s">
        <v>128</v>
      </c>
      <c r="AN38" s="374"/>
      <c r="AO38" s="376"/>
      <c r="AP38" s="374"/>
      <c r="AQ38" s="372"/>
      <c r="AR38" s="378" t="s">
        <v>243</v>
      </c>
      <c r="AS38" s="378" t="s">
        <v>244</v>
      </c>
      <c r="AT38" s="378" t="s">
        <v>245</v>
      </c>
      <c r="AU38" s="379"/>
      <c r="AV38" s="380" t="s">
        <v>243</v>
      </c>
      <c r="AW38" s="378" t="s">
        <v>244</v>
      </c>
      <c r="AX38" s="381" t="s">
        <v>245</v>
      </c>
      <c r="AY38" s="378" t="s">
        <v>243</v>
      </c>
      <c r="AZ38" s="378" t="s">
        <v>244</v>
      </c>
      <c r="BA38" s="381" t="s">
        <v>245</v>
      </c>
    </row>
    <row r="39" spans="1:53" x14ac:dyDescent="0.25">
      <c r="A39" s="382">
        <v>11</v>
      </c>
      <c r="B39" s="383" t="s">
        <v>331</v>
      </c>
      <c r="C39" s="384" t="s">
        <v>268</v>
      </c>
      <c r="D39" s="385">
        <v>1</v>
      </c>
      <c r="E39" s="386" t="s">
        <v>332</v>
      </c>
      <c r="F39" s="387" t="s">
        <v>333</v>
      </c>
      <c r="G39" s="388">
        <v>4.59</v>
      </c>
      <c r="H39" s="389">
        <v>162458.46</v>
      </c>
      <c r="I39" s="389">
        <v>25</v>
      </c>
      <c r="J39" s="389">
        <v>40614.620000000003</v>
      </c>
      <c r="K39" s="389">
        <v>0</v>
      </c>
      <c r="L39" s="389">
        <v>0</v>
      </c>
      <c r="M39" s="389">
        <v>0</v>
      </c>
      <c r="N39" s="389">
        <v>0</v>
      </c>
      <c r="O39" s="389">
        <v>0</v>
      </c>
      <c r="P39" s="389">
        <v>0</v>
      </c>
      <c r="Q39" s="389">
        <v>0</v>
      </c>
      <c r="R39" s="389">
        <v>0</v>
      </c>
      <c r="S39" s="389">
        <v>0</v>
      </c>
      <c r="T39" s="389">
        <v>0</v>
      </c>
      <c r="U39" s="389">
        <v>0</v>
      </c>
      <c r="V39" s="389">
        <v>0</v>
      </c>
      <c r="W39" s="389">
        <v>0</v>
      </c>
      <c r="X39" s="389">
        <v>20307.310000000001</v>
      </c>
      <c r="Y39" s="389">
        <v>0</v>
      </c>
      <c r="Z39" s="389">
        <v>0</v>
      </c>
      <c r="AA39" s="389">
        <v>0</v>
      </c>
      <c r="AB39" s="389">
        <v>0</v>
      </c>
      <c r="AC39" s="389">
        <v>0</v>
      </c>
      <c r="AD39" s="389">
        <v>0</v>
      </c>
      <c r="AE39" s="389">
        <v>0</v>
      </c>
      <c r="AF39" s="389">
        <v>0</v>
      </c>
      <c r="AG39" s="389">
        <v>0</v>
      </c>
      <c r="AH39" s="389">
        <v>0</v>
      </c>
      <c r="AI39" s="389">
        <v>0</v>
      </c>
      <c r="AJ39" s="389">
        <v>0</v>
      </c>
      <c r="AK39" s="389">
        <v>0</v>
      </c>
      <c r="AL39" s="389">
        <v>0</v>
      </c>
      <c r="AM39" s="389">
        <v>0</v>
      </c>
      <c r="AN39" s="390">
        <v>0</v>
      </c>
      <c r="AO39" s="390">
        <v>0</v>
      </c>
      <c r="AP39" s="391">
        <f t="shared" ref="AP39:AP47" si="17">AQ39-(K39+L39+M39+N39+O39+P39+R39+T39+U39+V39+W39+X39+Y39+AA39+AC39+AE39+AG39+AI39+AK39+AM39+AN39+AO39)</f>
        <v>0</v>
      </c>
      <c r="AQ39" s="389">
        <v>20307.310000000027</v>
      </c>
      <c r="AR39" s="389">
        <v>223380.39</v>
      </c>
      <c r="AS39" s="390">
        <f t="shared" ref="AS39:AS47" si="18">AR39-AT39</f>
        <v>223380.39</v>
      </c>
      <c r="AT39" s="389">
        <v>0</v>
      </c>
      <c r="AU39" s="392">
        <f t="shared" ref="AU39:AU47" si="19">AR39*12</f>
        <v>2680564.6800000002</v>
      </c>
      <c r="AV39" s="393">
        <v>203073.08</v>
      </c>
      <c r="AW39" s="390">
        <f t="shared" ref="AW39:AW47" si="20">AV39-AX39</f>
        <v>203073.08</v>
      </c>
      <c r="AX39" s="394">
        <v>0</v>
      </c>
      <c r="AY39" s="390">
        <v>0</v>
      </c>
      <c r="AZ39" s="390">
        <f t="shared" ref="AZ39:AZ47" si="21">AY39-BA39</f>
        <v>0</v>
      </c>
      <c r="BA39" s="394"/>
    </row>
    <row r="40" spans="1:53" x14ac:dyDescent="0.25">
      <c r="A40" s="382">
        <v>12</v>
      </c>
      <c r="B40" s="383" t="s">
        <v>334</v>
      </c>
      <c r="C40" s="384" t="s">
        <v>267</v>
      </c>
      <c r="D40" s="385">
        <v>1</v>
      </c>
      <c r="E40" s="386" t="s">
        <v>311</v>
      </c>
      <c r="F40" s="387" t="s">
        <v>312</v>
      </c>
      <c r="G40" s="388">
        <v>4.07</v>
      </c>
      <c r="H40" s="389">
        <v>144053.57</v>
      </c>
      <c r="I40" s="389">
        <v>25</v>
      </c>
      <c r="J40" s="389">
        <v>36013.4</v>
      </c>
      <c r="K40" s="389">
        <v>0</v>
      </c>
      <c r="L40" s="389">
        <v>0</v>
      </c>
      <c r="M40" s="389">
        <v>0</v>
      </c>
      <c r="N40" s="389">
        <v>0</v>
      </c>
      <c r="O40" s="389">
        <v>0</v>
      </c>
      <c r="P40" s="389">
        <v>0</v>
      </c>
      <c r="Q40" s="389">
        <v>0</v>
      </c>
      <c r="R40" s="389">
        <v>0</v>
      </c>
      <c r="S40" s="389">
        <v>0</v>
      </c>
      <c r="T40" s="389">
        <v>0</v>
      </c>
      <c r="U40" s="389">
        <v>0</v>
      </c>
      <c r="V40" s="389">
        <v>0</v>
      </c>
      <c r="W40" s="389">
        <v>0</v>
      </c>
      <c r="X40" s="389">
        <v>18006.7</v>
      </c>
      <c r="Y40" s="389">
        <v>0</v>
      </c>
      <c r="Z40" s="389">
        <v>0</v>
      </c>
      <c r="AA40" s="389">
        <v>0</v>
      </c>
      <c r="AB40" s="389">
        <v>0</v>
      </c>
      <c r="AC40" s="389">
        <v>0</v>
      </c>
      <c r="AD40" s="389">
        <v>0</v>
      </c>
      <c r="AE40" s="389">
        <v>0</v>
      </c>
      <c r="AF40" s="389">
        <v>0</v>
      </c>
      <c r="AG40" s="389">
        <v>0</v>
      </c>
      <c r="AH40" s="389">
        <v>0</v>
      </c>
      <c r="AI40" s="389">
        <v>0</v>
      </c>
      <c r="AJ40" s="389">
        <v>0</v>
      </c>
      <c r="AK40" s="389">
        <v>0</v>
      </c>
      <c r="AL40" s="389">
        <v>30</v>
      </c>
      <c r="AM40" s="389">
        <v>54020.09</v>
      </c>
      <c r="AN40" s="390">
        <v>0</v>
      </c>
      <c r="AO40" s="390">
        <v>0</v>
      </c>
      <c r="AP40" s="391">
        <f t="shared" si="17"/>
        <v>0</v>
      </c>
      <c r="AQ40" s="389">
        <v>72026.790000000008</v>
      </c>
      <c r="AR40" s="389">
        <v>252093.76</v>
      </c>
      <c r="AS40" s="390">
        <f t="shared" si="18"/>
        <v>252093.76</v>
      </c>
      <c r="AT40" s="389">
        <v>0</v>
      </c>
      <c r="AU40" s="392">
        <f t="shared" si="19"/>
        <v>3025125.12</v>
      </c>
      <c r="AV40" s="393">
        <v>180066.97</v>
      </c>
      <c r="AW40" s="390">
        <f t="shared" si="20"/>
        <v>180066.97</v>
      </c>
      <c r="AX40" s="394">
        <v>0</v>
      </c>
      <c r="AY40" s="390">
        <v>0</v>
      </c>
      <c r="AZ40" s="390">
        <f t="shared" si="21"/>
        <v>0</v>
      </c>
      <c r="BA40" s="394"/>
    </row>
    <row r="41" spans="1:53" x14ac:dyDescent="0.25">
      <c r="A41" s="382">
        <v>13</v>
      </c>
      <c r="B41" s="383" t="s">
        <v>335</v>
      </c>
      <c r="C41" s="384" t="s">
        <v>254</v>
      </c>
      <c r="D41" s="385">
        <v>0.5</v>
      </c>
      <c r="E41" s="386" t="s">
        <v>336</v>
      </c>
      <c r="F41" s="387" t="s">
        <v>321</v>
      </c>
      <c r="G41" s="388">
        <v>4</v>
      </c>
      <c r="H41" s="389">
        <v>70788</v>
      </c>
      <c r="I41" s="389">
        <v>25</v>
      </c>
      <c r="J41" s="389">
        <v>17697</v>
      </c>
      <c r="K41" s="389">
        <v>0</v>
      </c>
      <c r="L41" s="389">
        <v>0</v>
      </c>
      <c r="M41" s="389">
        <v>0</v>
      </c>
      <c r="N41" s="389">
        <v>0</v>
      </c>
      <c r="O41" s="389">
        <v>0</v>
      </c>
      <c r="P41" s="389">
        <v>0</v>
      </c>
      <c r="Q41" s="389">
        <v>0</v>
      </c>
      <c r="R41" s="389">
        <v>0</v>
      </c>
      <c r="S41" s="389">
        <v>0</v>
      </c>
      <c r="T41" s="389">
        <v>0</v>
      </c>
      <c r="U41" s="389">
        <v>0</v>
      </c>
      <c r="V41" s="389">
        <v>0</v>
      </c>
      <c r="W41" s="389">
        <v>0</v>
      </c>
      <c r="X41" s="389">
        <v>8848.5</v>
      </c>
      <c r="Y41" s="389">
        <v>0</v>
      </c>
      <c r="Z41" s="389">
        <v>0</v>
      </c>
      <c r="AA41" s="389">
        <v>0</v>
      </c>
      <c r="AB41" s="389">
        <v>0</v>
      </c>
      <c r="AC41" s="389">
        <v>0</v>
      </c>
      <c r="AD41" s="389">
        <v>0</v>
      </c>
      <c r="AE41" s="389">
        <v>0</v>
      </c>
      <c r="AF41" s="389">
        <v>0</v>
      </c>
      <c r="AG41" s="389">
        <v>0</v>
      </c>
      <c r="AH41" s="389">
        <v>0</v>
      </c>
      <c r="AI41" s="389">
        <v>0</v>
      </c>
      <c r="AJ41" s="389">
        <v>0</v>
      </c>
      <c r="AK41" s="389">
        <v>0</v>
      </c>
      <c r="AL41" s="389">
        <v>0</v>
      </c>
      <c r="AM41" s="389">
        <v>0</v>
      </c>
      <c r="AN41" s="390">
        <v>0</v>
      </c>
      <c r="AO41" s="390">
        <v>0</v>
      </c>
      <c r="AP41" s="391">
        <f t="shared" si="17"/>
        <v>0</v>
      </c>
      <c r="AQ41" s="389">
        <v>8848.5</v>
      </c>
      <c r="AR41" s="389">
        <v>97333.5</v>
      </c>
      <c r="AS41" s="390">
        <f t="shared" si="18"/>
        <v>97333.5</v>
      </c>
      <c r="AT41" s="389">
        <v>0</v>
      </c>
      <c r="AU41" s="392">
        <f t="shared" si="19"/>
        <v>1168002</v>
      </c>
      <c r="AV41" s="393">
        <v>0</v>
      </c>
      <c r="AW41" s="390">
        <f t="shared" si="20"/>
        <v>0</v>
      </c>
      <c r="AX41" s="394">
        <v>0</v>
      </c>
      <c r="AY41" s="390">
        <v>0</v>
      </c>
      <c r="AZ41" s="390">
        <f t="shared" si="21"/>
        <v>0</v>
      </c>
      <c r="BA41" s="394"/>
    </row>
    <row r="42" spans="1:53" x14ac:dyDescent="0.25">
      <c r="A42" s="382">
        <v>14</v>
      </c>
      <c r="B42" s="383" t="s">
        <v>337</v>
      </c>
      <c r="C42" s="384" t="s">
        <v>255</v>
      </c>
      <c r="D42" s="385">
        <v>1</v>
      </c>
      <c r="E42" s="386" t="s">
        <v>338</v>
      </c>
      <c r="F42" s="387" t="s">
        <v>321</v>
      </c>
      <c r="G42" s="388">
        <v>3.71</v>
      </c>
      <c r="H42" s="389">
        <v>170705.25999999998</v>
      </c>
      <c r="I42" s="389">
        <v>25</v>
      </c>
      <c r="J42" s="389">
        <v>42676.32</v>
      </c>
      <c r="K42" s="389">
        <v>0</v>
      </c>
      <c r="L42" s="389">
        <v>0</v>
      </c>
      <c r="M42" s="389">
        <v>0</v>
      </c>
      <c r="N42" s="389">
        <v>0</v>
      </c>
      <c r="O42" s="389">
        <v>0</v>
      </c>
      <c r="P42" s="389">
        <v>0</v>
      </c>
      <c r="Q42" s="389">
        <v>0</v>
      </c>
      <c r="R42" s="389">
        <v>0</v>
      </c>
      <c r="S42" s="389">
        <v>0</v>
      </c>
      <c r="T42" s="389">
        <v>0</v>
      </c>
      <c r="U42" s="389">
        <v>0</v>
      </c>
      <c r="V42" s="389">
        <v>0</v>
      </c>
      <c r="W42" s="389">
        <v>0</v>
      </c>
      <c r="X42" s="389">
        <v>21338.16</v>
      </c>
      <c r="Y42" s="389">
        <v>0</v>
      </c>
      <c r="Z42" s="389">
        <v>0</v>
      </c>
      <c r="AA42" s="389">
        <v>0</v>
      </c>
      <c r="AB42" s="389">
        <v>0</v>
      </c>
      <c r="AC42" s="389">
        <v>0</v>
      </c>
      <c r="AD42" s="389">
        <v>0</v>
      </c>
      <c r="AE42" s="389">
        <v>0</v>
      </c>
      <c r="AF42" s="389">
        <v>0</v>
      </c>
      <c r="AG42" s="389">
        <v>0</v>
      </c>
      <c r="AH42" s="389">
        <v>0</v>
      </c>
      <c r="AI42" s="389">
        <v>0</v>
      </c>
      <c r="AJ42" s="389">
        <v>0</v>
      </c>
      <c r="AK42" s="389">
        <v>0</v>
      </c>
      <c r="AL42" s="389">
        <v>0</v>
      </c>
      <c r="AM42" s="389">
        <v>0</v>
      </c>
      <c r="AN42" s="390">
        <v>0</v>
      </c>
      <c r="AO42" s="390">
        <v>0</v>
      </c>
      <c r="AP42" s="391">
        <f t="shared" si="17"/>
        <v>0</v>
      </c>
      <c r="AQ42" s="389">
        <v>21338.160000000003</v>
      </c>
      <c r="AR42" s="389">
        <v>234719.74</v>
      </c>
      <c r="AS42" s="390">
        <f t="shared" si="18"/>
        <v>234719.74</v>
      </c>
      <c r="AT42" s="389">
        <v>0</v>
      </c>
      <c r="AU42" s="392">
        <f t="shared" si="19"/>
        <v>2816636.88</v>
      </c>
      <c r="AV42" s="393">
        <v>213381.58</v>
      </c>
      <c r="AW42" s="390">
        <f t="shared" si="20"/>
        <v>213381.58</v>
      </c>
      <c r="AX42" s="394">
        <v>0</v>
      </c>
      <c r="AY42" s="390">
        <v>0</v>
      </c>
      <c r="AZ42" s="390">
        <f t="shared" si="21"/>
        <v>0</v>
      </c>
      <c r="BA42" s="394"/>
    </row>
    <row r="43" spans="1:53" x14ac:dyDescent="0.25">
      <c r="A43" s="382">
        <v>15</v>
      </c>
      <c r="B43" s="383" t="s">
        <v>339</v>
      </c>
      <c r="C43" s="384" t="s">
        <v>257</v>
      </c>
      <c r="D43" s="385">
        <v>0.5</v>
      </c>
      <c r="E43" s="386" t="s">
        <v>316</v>
      </c>
      <c r="F43" s="387" t="s">
        <v>330</v>
      </c>
      <c r="G43" s="388">
        <v>3.12</v>
      </c>
      <c r="H43" s="389">
        <v>55214.64</v>
      </c>
      <c r="I43" s="389">
        <v>0</v>
      </c>
      <c r="J43" s="389">
        <v>0</v>
      </c>
      <c r="K43" s="389">
        <v>0</v>
      </c>
      <c r="L43" s="389">
        <v>0</v>
      </c>
      <c r="M43" s="389">
        <v>0</v>
      </c>
      <c r="N43" s="389">
        <v>0</v>
      </c>
      <c r="O43" s="389">
        <v>0</v>
      </c>
      <c r="P43" s="389">
        <v>0</v>
      </c>
      <c r="Q43" s="389">
        <v>0</v>
      </c>
      <c r="R43" s="389">
        <v>0</v>
      </c>
      <c r="S43" s="389">
        <v>0</v>
      </c>
      <c r="T43" s="389">
        <v>0</v>
      </c>
      <c r="U43" s="389">
        <v>0</v>
      </c>
      <c r="V43" s="389">
        <v>0</v>
      </c>
      <c r="W43" s="389">
        <v>0</v>
      </c>
      <c r="X43" s="389">
        <v>5521.46</v>
      </c>
      <c r="Y43" s="389">
        <v>0</v>
      </c>
      <c r="Z43" s="389">
        <v>0</v>
      </c>
      <c r="AA43" s="389">
        <v>0</v>
      </c>
      <c r="AB43" s="389">
        <v>0</v>
      </c>
      <c r="AC43" s="389">
        <v>0</v>
      </c>
      <c r="AD43" s="389">
        <v>0</v>
      </c>
      <c r="AE43" s="389">
        <v>0</v>
      </c>
      <c r="AF43" s="389">
        <v>0</v>
      </c>
      <c r="AG43" s="389">
        <v>0</v>
      </c>
      <c r="AH43" s="389">
        <v>0</v>
      </c>
      <c r="AI43" s="389">
        <v>0</v>
      </c>
      <c r="AJ43" s="389">
        <v>0</v>
      </c>
      <c r="AK43" s="389">
        <v>0</v>
      </c>
      <c r="AL43" s="389">
        <v>0</v>
      </c>
      <c r="AM43" s="389">
        <v>0</v>
      </c>
      <c r="AN43" s="390">
        <v>0</v>
      </c>
      <c r="AO43" s="390">
        <v>0</v>
      </c>
      <c r="AP43" s="391">
        <f t="shared" si="17"/>
        <v>0</v>
      </c>
      <c r="AQ43" s="389">
        <v>5521.4599999999991</v>
      </c>
      <c r="AR43" s="389">
        <v>60736.1</v>
      </c>
      <c r="AS43" s="390">
        <f t="shared" si="18"/>
        <v>60736.1</v>
      </c>
      <c r="AT43" s="389">
        <v>0</v>
      </c>
      <c r="AU43" s="392">
        <f t="shared" si="19"/>
        <v>728833.2</v>
      </c>
      <c r="AV43" s="393">
        <v>55214.64</v>
      </c>
      <c r="AW43" s="390">
        <f t="shared" si="20"/>
        <v>55214.64</v>
      </c>
      <c r="AX43" s="394">
        <v>0</v>
      </c>
      <c r="AY43" s="390">
        <v>0</v>
      </c>
      <c r="AZ43" s="390">
        <f t="shared" si="21"/>
        <v>0</v>
      </c>
      <c r="BA43" s="394"/>
    </row>
    <row r="44" spans="1:53" x14ac:dyDescent="0.25">
      <c r="A44" s="382">
        <v>16</v>
      </c>
      <c r="B44" s="383" t="s">
        <v>340</v>
      </c>
      <c r="C44" s="384" t="s">
        <v>263</v>
      </c>
      <c r="D44" s="385">
        <v>0.5</v>
      </c>
      <c r="E44" s="386" t="s">
        <v>341</v>
      </c>
      <c r="F44" s="387" t="s">
        <v>342</v>
      </c>
      <c r="G44" s="388">
        <v>4.46</v>
      </c>
      <c r="H44" s="389">
        <v>78928.62</v>
      </c>
      <c r="I44" s="389">
        <v>0</v>
      </c>
      <c r="J44" s="389">
        <v>0</v>
      </c>
      <c r="K44" s="389">
        <v>0</v>
      </c>
      <c r="L44" s="389">
        <v>0</v>
      </c>
      <c r="M44" s="389">
        <v>0</v>
      </c>
      <c r="N44" s="389">
        <v>0</v>
      </c>
      <c r="O44" s="389">
        <v>0</v>
      </c>
      <c r="P44" s="389">
        <v>0</v>
      </c>
      <c r="Q44" s="389">
        <v>0</v>
      </c>
      <c r="R44" s="389">
        <v>0</v>
      </c>
      <c r="S44" s="389">
        <v>0</v>
      </c>
      <c r="T44" s="389">
        <v>0</v>
      </c>
      <c r="U44" s="389">
        <v>0</v>
      </c>
      <c r="V44" s="389">
        <v>0</v>
      </c>
      <c r="W44" s="389">
        <v>0</v>
      </c>
      <c r="X44" s="389">
        <v>7892.86</v>
      </c>
      <c r="Y44" s="389">
        <v>0</v>
      </c>
      <c r="Z44" s="389">
        <v>0</v>
      </c>
      <c r="AA44" s="389">
        <v>0</v>
      </c>
      <c r="AB44" s="389">
        <v>0</v>
      </c>
      <c r="AC44" s="389">
        <v>0</v>
      </c>
      <c r="AD44" s="389">
        <v>0</v>
      </c>
      <c r="AE44" s="389">
        <v>0</v>
      </c>
      <c r="AF44" s="389">
        <v>0</v>
      </c>
      <c r="AG44" s="389">
        <v>0</v>
      </c>
      <c r="AH44" s="389">
        <v>0</v>
      </c>
      <c r="AI44" s="389">
        <v>0</v>
      </c>
      <c r="AJ44" s="389">
        <v>0</v>
      </c>
      <c r="AK44" s="389">
        <v>0</v>
      </c>
      <c r="AL44" s="389">
        <v>0</v>
      </c>
      <c r="AM44" s="389">
        <v>0</v>
      </c>
      <c r="AN44" s="390">
        <v>0</v>
      </c>
      <c r="AO44" s="390">
        <v>0</v>
      </c>
      <c r="AP44" s="391">
        <f t="shared" si="17"/>
        <v>0</v>
      </c>
      <c r="AQ44" s="389">
        <v>7892.8600000000006</v>
      </c>
      <c r="AR44" s="389">
        <v>86821.48</v>
      </c>
      <c r="AS44" s="390">
        <f t="shared" si="18"/>
        <v>86821.48</v>
      </c>
      <c r="AT44" s="389">
        <v>0</v>
      </c>
      <c r="AU44" s="392">
        <f t="shared" si="19"/>
        <v>1041857.76</v>
      </c>
      <c r="AV44" s="393">
        <v>78928.62</v>
      </c>
      <c r="AW44" s="390">
        <f t="shared" si="20"/>
        <v>78928.62</v>
      </c>
      <c r="AX44" s="394">
        <v>0</v>
      </c>
      <c r="AY44" s="390">
        <v>0</v>
      </c>
      <c r="AZ44" s="390">
        <f t="shared" si="21"/>
        <v>0</v>
      </c>
      <c r="BA44" s="394"/>
    </row>
    <row r="45" spans="1:53" x14ac:dyDescent="0.25">
      <c r="A45" s="382">
        <v>17</v>
      </c>
      <c r="B45" s="383" t="s">
        <v>343</v>
      </c>
      <c r="C45" s="384" t="s">
        <v>264</v>
      </c>
      <c r="D45" s="385">
        <v>1</v>
      </c>
      <c r="E45" s="386" t="s">
        <v>329</v>
      </c>
      <c r="F45" s="387" t="s">
        <v>342</v>
      </c>
      <c r="G45" s="388">
        <v>4.51</v>
      </c>
      <c r="H45" s="389">
        <v>159626.94</v>
      </c>
      <c r="I45" s="389">
        <v>0</v>
      </c>
      <c r="J45" s="389">
        <v>0</v>
      </c>
      <c r="K45" s="389">
        <v>0</v>
      </c>
      <c r="L45" s="389">
        <v>0</v>
      </c>
      <c r="M45" s="389">
        <v>0</v>
      </c>
      <c r="N45" s="389">
        <v>0</v>
      </c>
      <c r="O45" s="389">
        <v>0</v>
      </c>
      <c r="P45" s="389">
        <v>0</v>
      </c>
      <c r="Q45" s="389">
        <v>0</v>
      </c>
      <c r="R45" s="389">
        <v>0</v>
      </c>
      <c r="S45" s="389">
        <v>0</v>
      </c>
      <c r="T45" s="389">
        <v>0</v>
      </c>
      <c r="U45" s="389">
        <v>0</v>
      </c>
      <c r="V45" s="389">
        <v>0</v>
      </c>
      <c r="W45" s="389">
        <v>0</v>
      </c>
      <c r="X45" s="389">
        <v>15962.69</v>
      </c>
      <c r="Y45" s="389">
        <v>0</v>
      </c>
      <c r="Z45" s="389">
        <v>0</v>
      </c>
      <c r="AA45" s="389">
        <v>0</v>
      </c>
      <c r="AB45" s="389">
        <v>0</v>
      </c>
      <c r="AC45" s="389">
        <v>0</v>
      </c>
      <c r="AD45" s="389">
        <v>0</v>
      </c>
      <c r="AE45" s="389">
        <v>0</v>
      </c>
      <c r="AF45" s="389">
        <v>0</v>
      </c>
      <c r="AG45" s="389">
        <v>0</v>
      </c>
      <c r="AH45" s="389">
        <v>0</v>
      </c>
      <c r="AI45" s="389">
        <v>0</v>
      </c>
      <c r="AJ45" s="389">
        <v>0</v>
      </c>
      <c r="AK45" s="389">
        <v>0</v>
      </c>
      <c r="AL45" s="389">
        <v>0</v>
      </c>
      <c r="AM45" s="389">
        <v>0</v>
      </c>
      <c r="AN45" s="390">
        <v>0</v>
      </c>
      <c r="AO45" s="390">
        <v>0</v>
      </c>
      <c r="AP45" s="391">
        <f t="shared" si="17"/>
        <v>0</v>
      </c>
      <c r="AQ45" s="389">
        <v>15962.690000000002</v>
      </c>
      <c r="AR45" s="389">
        <v>175589.63</v>
      </c>
      <c r="AS45" s="390">
        <f t="shared" si="18"/>
        <v>175589.63</v>
      </c>
      <c r="AT45" s="389">
        <v>0</v>
      </c>
      <c r="AU45" s="392">
        <f t="shared" si="19"/>
        <v>2107075.56</v>
      </c>
      <c r="AV45" s="393">
        <v>159626.94</v>
      </c>
      <c r="AW45" s="390">
        <f t="shared" si="20"/>
        <v>159626.94</v>
      </c>
      <c r="AX45" s="394">
        <v>0</v>
      </c>
      <c r="AY45" s="390">
        <v>0</v>
      </c>
      <c r="AZ45" s="390">
        <f t="shared" si="21"/>
        <v>0</v>
      </c>
      <c r="BA45" s="394"/>
    </row>
    <row r="46" spans="1:53" x14ac:dyDescent="0.25">
      <c r="A46" s="382">
        <v>18</v>
      </c>
      <c r="B46" s="383" t="s">
        <v>344</v>
      </c>
      <c r="C46" s="384" t="s">
        <v>252</v>
      </c>
      <c r="D46" s="385">
        <v>0.5</v>
      </c>
      <c r="E46" s="386" t="s">
        <v>345</v>
      </c>
      <c r="F46" s="387" t="s">
        <v>342</v>
      </c>
      <c r="G46" s="388">
        <v>4.43</v>
      </c>
      <c r="H46" s="389">
        <v>78397.72</v>
      </c>
      <c r="I46" s="389">
        <v>25</v>
      </c>
      <c r="J46" s="389">
        <v>19599.419999999998</v>
      </c>
      <c r="K46" s="389">
        <v>0</v>
      </c>
      <c r="L46" s="389">
        <v>0</v>
      </c>
      <c r="M46" s="389">
        <v>0</v>
      </c>
      <c r="N46" s="389">
        <v>0</v>
      </c>
      <c r="O46" s="389">
        <v>0</v>
      </c>
      <c r="P46" s="389">
        <v>0</v>
      </c>
      <c r="Q46" s="389">
        <v>0</v>
      </c>
      <c r="R46" s="389">
        <v>0</v>
      </c>
      <c r="S46" s="389">
        <v>0</v>
      </c>
      <c r="T46" s="389">
        <v>0</v>
      </c>
      <c r="U46" s="389">
        <v>0</v>
      </c>
      <c r="V46" s="389">
        <v>0</v>
      </c>
      <c r="W46" s="389">
        <v>0</v>
      </c>
      <c r="X46" s="389">
        <v>9799.7099999999991</v>
      </c>
      <c r="Y46" s="389">
        <v>0</v>
      </c>
      <c r="Z46" s="389">
        <v>0</v>
      </c>
      <c r="AA46" s="389">
        <v>0</v>
      </c>
      <c r="AB46" s="389">
        <v>0</v>
      </c>
      <c r="AC46" s="389">
        <v>0</v>
      </c>
      <c r="AD46" s="389">
        <v>0</v>
      </c>
      <c r="AE46" s="389">
        <v>0</v>
      </c>
      <c r="AF46" s="389">
        <v>0</v>
      </c>
      <c r="AG46" s="389">
        <v>0</v>
      </c>
      <c r="AH46" s="389">
        <v>0</v>
      </c>
      <c r="AI46" s="389">
        <v>0</v>
      </c>
      <c r="AJ46" s="389">
        <v>0</v>
      </c>
      <c r="AK46" s="389">
        <v>0</v>
      </c>
      <c r="AL46" s="389">
        <v>0</v>
      </c>
      <c r="AM46" s="389">
        <v>0</v>
      </c>
      <c r="AN46" s="390">
        <v>0</v>
      </c>
      <c r="AO46" s="390">
        <v>0</v>
      </c>
      <c r="AP46" s="391">
        <f t="shared" si="17"/>
        <v>0</v>
      </c>
      <c r="AQ46" s="389">
        <v>9799.7100000000064</v>
      </c>
      <c r="AR46" s="389">
        <v>107796.85</v>
      </c>
      <c r="AS46" s="390">
        <f t="shared" si="18"/>
        <v>107796.85</v>
      </c>
      <c r="AT46" s="389">
        <v>0</v>
      </c>
      <c r="AU46" s="392">
        <f t="shared" si="19"/>
        <v>1293562.2000000002</v>
      </c>
      <c r="AV46" s="393">
        <v>97997.14</v>
      </c>
      <c r="AW46" s="390">
        <f t="shared" si="20"/>
        <v>97997.14</v>
      </c>
      <c r="AX46" s="394">
        <v>0</v>
      </c>
      <c r="AY46" s="390">
        <v>0</v>
      </c>
      <c r="AZ46" s="390">
        <f t="shared" si="21"/>
        <v>0</v>
      </c>
      <c r="BA46" s="394"/>
    </row>
    <row r="47" spans="1:53" x14ac:dyDescent="0.25">
      <c r="A47" s="382">
        <v>19</v>
      </c>
      <c r="B47" s="383" t="s">
        <v>346</v>
      </c>
      <c r="C47" s="384" t="s">
        <v>259</v>
      </c>
      <c r="D47" s="385">
        <v>1</v>
      </c>
      <c r="E47" s="386" t="s">
        <v>327</v>
      </c>
      <c r="F47" s="387" t="s">
        <v>347</v>
      </c>
      <c r="G47" s="388">
        <v>3.5</v>
      </c>
      <c r="H47" s="389">
        <v>123879</v>
      </c>
      <c r="I47" s="389">
        <v>0</v>
      </c>
      <c r="J47" s="389">
        <v>0</v>
      </c>
      <c r="K47" s="389">
        <v>0</v>
      </c>
      <c r="L47" s="389">
        <v>0</v>
      </c>
      <c r="M47" s="389">
        <v>0</v>
      </c>
      <c r="N47" s="389">
        <v>0</v>
      </c>
      <c r="O47" s="389">
        <v>0</v>
      </c>
      <c r="P47" s="389">
        <v>0</v>
      </c>
      <c r="Q47" s="389">
        <v>0</v>
      </c>
      <c r="R47" s="389">
        <v>0</v>
      </c>
      <c r="S47" s="389">
        <v>0</v>
      </c>
      <c r="T47" s="389">
        <v>0</v>
      </c>
      <c r="U47" s="389">
        <v>0</v>
      </c>
      <c r="V47" s="389">
        <v>0</v>
      </c>
      <c r="W47" s="389">
        <v>0</v>
      </c>
      <c r="X47" s="389">
        <v>12387.9</v>
      </c>
      <c r="Y47" s="389">
        <v>0</v>
      </c>
      <c r="Z47" s="389">
        <v>0</v>
      </c>
      <c r="AA47" s="389">
        <v>0</v>
      </c>
      <c r="AB47" s="389">
        <v>0</v>
      </c>
      <c r="AC47" s="389">
        <v>0</v>
      </c>
      <c r="AD47" s="389">
        <v>0</v>
      </c>
      <c r="AE47" s="389">
        <v>0</v>
      </c>
      <c r="AF47" s="389">
        <v>0</v>
      </c>
      <c r="AG47" s="389">
        <v>0</v>
      </c>
      <c r="AH47" s="389">
        <v>0</v>
      </c>
      <c r="AI47" s="389">
        <v>0</v>
      </c>
      <c r="AJ47" s="389">
        <v>0</v>
      </c>
      <c r="AK47" s="389">
        <v>0</v>
      </c>
      <c r="AL47" s="389">
        <v>0</v>
      </c>
      <c r="AM47" s="389">
        <v>0</v>
      </c>
      <c r="AN47" s="390">
        <v>0</v>
      </c>
      <c r="AO47" s="390">
        <v>0</v>
      </c>
      <c r="AP47" s="391">
        <f t="shared" si="17"/>
        <v>0</v>
      </c>
      <c r="AQ47" s="389">
        <v>12387.899999999994</v>
      </c>
      <c r="AR47" s="389">
        <v>136266.9</v>
      </c>
      <c r="AS47" s="390">
        <f t="shared" si="18"/>
        <v>136266.9</v>
      </c>
      <c r="AT47" s="389">
        <v>0</v>
      </c>
      <c r="AU47" s="392">
        <f t="shared" si="19"/>
        <v>1635202.7999999998</v>
      </c>
      <c r="AV47" s="393">
        <v>123879</v>
      </c>
      <c r="AW47" s="390">
        <f t="shared" si="20"/>
        <v>123879</v>
      </c>
      <c r="AX47" s="394">
        <v>0</v>
      </c>
      <c r="AY47" s="390">
        <v>0</v>
      </c>
      <c r="AZ47" s="390">
        <f t="shared" si="21"/>
        <v>0</v>
      </c>
      <c r="BA47" s="394"/>
    </row>
    <row r="48" spans="1:53" x14ac:dyDescent="0.25">
      <c r="A48" s="395"/>
      <c r="B48" s="396" t="s">
        <v>324</v>
      </c>
      <c r="C48" s="397"/>
      <c r="D48" s="398">
        <f>SUM(D39:D47)</f>
        <v>7</v>
      </c>
      <c r="E48" s="397"/>
      <c r="F48" s="397"/>
      <c r="G48" s="397"/>
      <c r="H48" s="399">
        <f>SUM(H39:H47)</f>
        <v>1044052.21</v>
      </c>
      <c r="I48" s="399"/>
      <c r="J48" s="399">
        <f t="shared" ref="J48:P48" si="22">SUM(J39:J47)</f>
        <v>156600.76</v>
      </c>
      <c r="K48" s="399">
        <f t="shared" si="22"/>
        <v>0</v>
      </c>
      <c r="L48" s="399">
        <f t="shared" si="22"/>
        <v>0</v>
      </c>
      <c r="M48" s="399">
        <f t="shared" si="22"/>
        <v>0</v>
      </c>
      <c r="N48" s="399">
        <f t="shared" si="22"/>
        <v>0</v>
      </c>
      <c r="O48" s="399">
        <f t="shared" si="22"/>
        <v>0</v>
      </c>
      <c r="P48" s="399">
        <f t="shared" si="22"/>
        <v>0</v>
      </c>
      <c r="Q48" s="399"/>
      <c r="R48" s="399">
        <f>SUM(R39:R47)</f>
        <v>0</v>
      </c>
      <c r="S48" s="399"/>
      <c r="T48" s="399">
        <f t="shared" ref="T48:Y48" si="23">SUM(T39:T47)</f>
        <v>0</v>
      </c>
      <c r="U48" s="399">
        <f t="shared" si="23"/>
        <v>0</v>
      </c>
      <c r="V48" s="399">
        <f t="shared" si="23"/>
        <v>0</v>
      </c>
      <c r="W48" s="399">
        <f t="shared" si="23"/>
        <v>0</v>
      </c>
      <c r="X48" s="399">
        <f t="shared" si="23"/>
        <v>120065.29000000001</v>
      </c>
      <c r="Y48" s="399">
        <f t="shared" si="23"/>
        <v>0</v>
      </c>
      <c r="Z48" s="399"/>
      <c r="AA48" s="399">
        <f>SUM(AA39:AA47)</f>
        <v>0</v>
      </c>
      <c r="AB48" s="399"/>
      <c r="AC48" s="399">
        <f>SUM(AC39:AC47)</f>
        <v>0</v>
      </c>
      <c r="AD48" s="399"/>
      <c r="AE48" s="399">
        <f>SUM(AE39:AE47)</f>
        <v>0</v>
      </c>
      <c r="AF48" s="399"/>
      <c r="AG48" s="399">
        <f>SUM(AG39:AG47)</f>
        <v>0</v>
      </c>
      <c r="AH48" s="399"/>
      <c r="AI48" s="399">
        <f>SUM(AI39:AI47)</f>
        <v>0</v>
      </c>
      <c r="AJ48" s="399"/>
      <c r="AK48" s="399">
        <f>SUM(AK39:AK47)</f>
        <v>0</v>
      </c>
      <c r="AL48" s="399"/>
      <c r="AM48" s="399">
        <f t="shared" ref="AM48:BA48" si="24">SUM(AM39:AM47)</f>
        <v>54020.09</v>
      </c>
      <c r="AN48" s="399">
        <f t="shared" si="24"/>
        <v>0</v>
      </c>
      <c r="AO48" s="399">
        <f t="shared" si="24"/>
        <v>0</v>
      </c>
      <c r="AP48" s="399">
        <f t="shared" si="24"/>
        <v>0</v>
      </c>
      <c r="AQ48" s="399">
        <f t="shared" si="24"/>
        <v>174085.38000000003</v>
      </c>
      <c r="AR48" s="399">
        <f t="shared" si="24"/>
        <v>1374738.35</v>
      </c>
      <c r="AS48" s="399">
        <f t="shared" si="24"/>
        <v>1374738.35</v>
      </c>
      <c r="AT48" s="399">
        <f t="shared" si="24"/>
        <v>0</v>
      </c>
      <c r="AU48" s="400">
        <f t="shared" si="24"/>
        <v>16496860.199999999</v>
      </c>
      <c r="AV48" s="401">
        <f t="shared" si="24"/>
        <v>1112167.9700000002</v>
      </c>
      <c r="AW48" s="399">
        <f t="shared" si="24"/>
        <v>1112167.9700000002</v>
      </c>
      <c r="AX48" s="402">
        <f t="shared" si="24"/>
        <v>0</v>
      </c>
      <c r="AY48" s="399">
        <f t="shared" si="24"/>
        <v>0</v>
      </c>
      <c r="AZ48" s="399">
        <f t="shared" si="24"/>
        <v>0</v>
      </c>
      <c r="BA48" s="402">
        <f t="shared" si="24"/>
        <v>0</v>
      </c>
    </row>
    <row r="49" spans="1:53" ht="11" thickBot="1" x14ac:dyDescent="0.3">
      <c r="A49" s="403"/>
      <c r="B49" s="404"/>
      <c r="C49" s="404"/>
      <c r="D49" s="404"/>
      <c r="E49" s="404"/>
      <c r="F49" s="404"/>
      <c r="G49" s="404"/>
      <c r="H49" s="405"/>
      <c r="I49" s="404"/>
      <c r="J49" s="405"/>
      <c r="K49" s="405"/>
      <c r="L49" s="405"/>
      <c r="M49" s="405"/>
      <c r="N49" s="405"/>
      <c r="O49" s="405"/>
      <c r="P49" s="405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4"/>
      <c r="AJ49" s="404"/>
      <c r="AK49" s="404"/>
      <c r="AL49" s="404"/>
      <c r="AM49" s="405"/>
      <c r="AN49" s="405"/>
      <c r="AO49" s="405"/>
      <c r="AP49" s="405"/>
      <c r="AQ49" s="405"/>
      <c r="AR49" s="405"/>
      <c r="AS49" s="405"/>
      <c r="AT49" s="405"/>
      <c r="AU49" s="406"/>
      <c r="AV49" s="407"/>
      <c r="AW49" s="408"/>
      <c r="AX49" s="409"/>
      <c r="AY49" s="408"/>
      <c r="AZ49" s="408"/>
      <c r="BA49" s="409"/>
    </row>
    <row r="50" spans="1:53" x14ac:dyDescent="0.25">
      <c r="A50" s="382">
        <v>20</v>
      </c>
      <c r="B50" s="383" t="s">
        <v>348</v>
      </c>
      <c r="C50" s="384" t="s">
        <v>265</v>
      </c>
      <c r="D50" s="385">
        <v>2</v>
      </c>
      <c r="E50" s="386"/>
      <c r="F50" s="387" t="s">
        <v>349</v>
      </c>
      <c r="G50" s="388">
        <v>2.86</v>
      </c>
      <c r="H50" s="389">
        <v>202453.68</v>
      </c>
      <c r="I50" s="389">
        <v>0</v>
      </c>
      <c r="J50" s="389">
        <v>0</v>
      </c>
      <c r="K50" s="389">
        <v>0</v>
      </c>
      <c r="L50" s="389">
        <v>0</v>
      </c>
      <c r="M50" s="389">
        <v>0</v>
      </c>
      <c r="N50" s="389">
        <v>0</v>
      </c>
      <c r="O50" s="389">
        <v>48276</v>
      </c>
      <c r="P50" s="389">
        <v>0</v>
      </c>
      <c r="Q50" s="389">
        <v>0</v>
      </c>
      <c r="R50" s="389">
        <v>0</v>
      </c>
      <c r="S50" s="389">
        <v>0</v>
      </c>
      <c r="T50" s="389">
        <v>0</v>
      </c>
      <c r="U50" s="389">
        <v>0</v>
      </c>
      <c r="V50" s="389">
        <v>0</v>
      </c>
      <c r="W50" s="389">
        <v>0</v>
      </c>
      <c r="X50" s="389">
        <v>20245.36</v>
      </c>
      <c r="Y50" s="389">
        <v>0</v>
      </c>
      <c r="Z50" s="389">
        <v>0</v>
      </c>
      <c r="AA50" s="389">
        <v>0</v>
      </c>
      <c r="AB50" s="389">
        <v>0</v>
      </c>
      <c r="AC50" s="389">
        <v>0</v>
      </c>
      <c r="AD50" s="389">
        <v>0</v>
      </c>
      <c r="AE50" s="389">
        <v>0</v>
      </c>
      <c r="AF50" s="389">
        <v>0</v>
      </c>
      <c r="AG50" s="389">
        <v>0</v>
      </c>
      <c r="AH50" s="389">
        <v>0</v>
      </c>
      <c r="AI50" s="389">
        <v>0</v>
      </c>
      <c r="AJ50" s="389">
        <v>0</v>
      </c>
      <c r="AK50" s="389">
        <v>0</v>
      </c>
      <c r="AL50" s="389">
        <v>0</v>
      </c>
      <c r="AM50" s="389">
        <v>0</v>
      </c>
      <c r="AN50" s="390">
        <v>0</v>
      </c>
      <c r="AO50" s="390">
        <v>0</v>
      </c>
      <c r="AP50" s="391">
        <f t="shared" ref="AP50:AP63" si="25">AQ50-(K50+L50+M50+N50+O50+P50+R50+T50+U50+V50+W50+X50+Y50+AA50+AC50+AE50+AG50+AI50+AK50+AM50+AN50+AO50)</f>
        <v>0</v>
      </c>
      <c r="AQ50" s="389">
        <v>68521.359999999986</v>
      </c>
      <c r="AR50" s="389">
        <v>270975.03999999998</v>
      </c>
      <c r="AS50" s="390">
        <f t="shared" ref="AS50:AS63" si="26">AR50-AT50</f>
        <v>270975.03999999998</v>
      </c>
      <c r="AT50" s="389">
        <v>0</v>
      </c>
      <c r="AU50" s="392">
        <f t="shared" ref="AU50:AU63" si="27">AR50*12</f>
        <v>3251700.4799999995</v>
      </c>
      <c r="AV50" s="393">
        <v>0</v>
      </c>
      <c r="AW50" s="390">
        <f t="shared" ref="AW50:AW63" si="28">AV50-AX50</f>
        <v>0</v>
      </c>
      <c r="AX50" s="394">
        <v>0</v>
      </c>
      <c r="AY50" s="390">
        <v>0</v>
      </c>
      <c r="AZ50" s="390">
        <f t="shared" ref="AZ50:AZ63" si="29">AY50-BA50</f>
        <v>0</v>
      </c>
      <c r="BA50" s="394"/>
    </row>
    <row r="51" spans="1:53" x14ac:dyDescent="0.25">
      <c r="A51" s="382">
        <v>21</v>
      </c>
      <c r="B51" s="383" t="s">
        <v>348</v>
      </c>
      <c r="C51" s="384" t="s">
        <v>277</v>
      </c>
      <c r="D51" s="385">
        <v>1</v>
      </c>
      <c r="E51" s="386"/>
      <c r="F51" s="387" t="s">
        <v>350</v>
      </c>
      <c r="G51" s="388">
        <v>2.96</v>
      </c>
      <c r="H51" s="389">
        <v>104766.24</v>
      </c>
      <c r="I51" s="389">
        <v>0</v>
      </c>
      <c r="J51" s="389">
        <v>0</v>
      </c>
      <c r="K51" s="389">
        <v>0</v>
      </c>
      <c r="L51" s="389">
        <v>0</v>
      </c>
      <c r="M51" s="389">
        <v>0</v>
      </c>
      <c r="N51" s="389">
        <v>0</v>
      </c>
      <c r="O51" s="389">
        <v>0</v>
      </c>
      <c r="P51" s="389">
        <v>0</v>
      </c>
      <c r="Q51" s="389">
        <v>0</v>
      </c>
      <c r="R51" s="389">
        <v>0</v>
      </c>
      <c r="S51" s="389">
        <v>0</v>
      </c>
      <c r="T51" s="389">
        <v>0</v>
      </c>
      <c r="U51" s="389">
        <v>0</v>
      </c>
      <c r="V51" s="389">
        <v>0</v>
      </c>
      <c r="W51" s="389">
        <v>0</v>
      </c>
      <c r="X51" s="389">
        <v>10476.620000000001</v>
      </c>
      <c r="Y51" s="389">
        <v>0</v>
      </c>
      <c r="Z51" s="389">
        <v>0</v>
      </c>
      <c r="AA51" s="389">
        <v>0</v>
      </c>
      <c r="AB51" s="389">
        <v>0</v>
      </c>
      <c r="AC51" s="389">
        <v>0</v>
      </c>
      <c r="AD51" s="389">
        <v>0</v>
      </c>
      <c r="AE51" s="389">
        <v>0</v>
      </c>
      <c r="AF51" s="389">
        <v>0</v>
      </c>
      <c r="AG51" s="389">
        <v>0</v>
      </c>
      <c r="AH51" s="389">
        <v>0</v>
      </c>
      <c r="AI51" s="389">
        <v>0</v>
      </c>
      <c r="AJ51" s="389">
        <v>0</v>
      </c>
      <c r="AK51" s="389">
        <v>0</v>
      </c>
      <c r="AL51" s="389">
        <v>0</v>
      </c>
      <c r="AM51" s="389">
        <v>0</v>
      </c>
      <c r="AN51" s="390">
        <v>0</v>
      </c>
      <c r="AO51" s="390">
        <v>0</v>
      </c>
      <c r="AP51" s="391">
        <f t="shared" si="25"/>
        <v>0</v>
      </c>
      <c r="AQ51" s="389">
        <v>10476.619999999995</v>
      </c>
      <c r="AR51" s="389">
        <v>115242.86</v>
      </c>
      <c r="AS51" s="390">
        <f t="shared" si="26"/>
        <v>115242.86</v>
      </c>
      <c r="AT51" s="389">
        <v>0</v>
      </c>
      <c r="AU51" s="392">
        <f t="shared" si="27"/>
        <v>1382914.32</v>
      </c>
      <c r="AV51" s="393">
        <v>0</v>
      </c>
      <c r="AW51" s="390">
        <f t="shared" si="28"/>
        <v>0</v>
      </c>
      <c r="AX51" s="394">
        <v>0</v>
      </c>
      <c r="AY51" s="390">
        <v>0</v>
      </c>
      <c r="AZ51" s="390">
        <f t="shared" si="29"/>
        <v>0</v>
      </c>
      <c r="BA51" s="394"/>
    </row>
    <row r="52" spans="1:53" x14ac:dyDescent="0.25">
      <c r="A52" s="382">
        <v>22</v>
      </c>
      <c r="B52" s="383" t="s">
        <v>348</v>
      </c>
      <c r="C52" s="384" t="s">
        <v>270</v>
      </c>
      <c r="D52" s="385">
        <v>1</v>
      </c>
      <c r="E52" s="386"/>
      <c r="F52" s="387" t="s">
        <v>349</v>
      </c>
      <c r="G52" s="388">
        <v>2.86</v>
      </c>
      <c r="H52" s="389">
        <v>101226.84</v>
      </c>
      <c r="I52" s="389">
        <v>0</v>
      </c>
      <c r="J52" s="389">
        <v>0</v>
      </c>
      <c r="K52" s="389">
        <v>0</v>
      </c>
      <c r="L52" s="389">
        <v>0</v>
      </c>
      <c r="M52" s="389">
        <v>0</v>
      </c>
      <c r="N52" s="389">
        <v>0</v>
      </c>
      <c r="O52" s="389">
        <v>0</v>
      </c>
      <c r="P52" s="389">
        <v>0</v>
      </c>
      <c r="Q52" s="389">
        <v>0</v>
      </c>
      <c r="R52" s="389">
        <v>0</v>
      </c>
      <c r="S52" s="389">
        <v>0</v>
      </c>
      <c r="T52" s="389">
        <v>0</v>
      </c>
      <c r="U52" s="389">
        <v>0</v>
      </c>
      <c r="V52" s="389">
        <v>0</v>
      </c>
      <c r="W52" s="389">
        <v>0</v>
      </c>
      <c r="X52" s="389">
        <v>10122.68</v>
      </c>
      <c r="Y52" s="389">
        <v>0</v>
      </c>
      <c r="Z52" s="389">
        <v>0</v>
      </c>
      <c r="AA52" s="389">
        <v>0</v>
      </c>
      <c r="AB52" s="389">
        <v>0</v>
      </c>
      <c r="AC52" s="389">
        <v>0</v>
      </c>
      <c r="AD52" s="389">
        <v>0</v>
      </c>
      <c r="AE52" s="389">
        <v>0</v>
      </c>
      <c r="AF52" s="389">
        <v>0</v>
      </c>
      <c r="AG52" s="389">
        <v>0</v>
      </c>
      <c r="AH52" s="389">
        <v>0</v>
      </c>
      <c r="AI52" s="389">
        <v>0</v>
      </c>
      <c r="AJ52" s="389">
        <v>0</v>
      </c>
      <c r="AK52" s="389">
        <v>0</v>
      </c>
      <c r="AL52" s="389">
        <v>0</v>
      </c>
      <c r="AM52" s="389">
        <v>0</v>
      </c>
      <c r="AN52" s="390">
        <v>0</v>
      </c>
      <c r="AO52" s="390">
        <v>0</v>
      </c>
      <c r="AP52" s="391">
        <f t="shared" si="25"/>
        <v>0</v>
      </c>
      <c r="AQ52" s="389">
        <v>10122.680000000008</v>
      </c>
      <c r="AR52" s="389">
        <v>111349.52</v>
      </c>
      <c r="AS52" s="390">
        <f t="shared" si="26"/>
        <v>111349.52</v>
      </c>
      <c r="AT52" s="389">
        <v>0</v>
      </c>
      <c r="AU52" s="392">
        <f t="shared" si="27"/>
        <v>1336194.24</v>
      </c>
      <c r="AV52" s="393">
        <v>0</v>
      </c>
      <c r="AW52" s="390">
        <f t="shared" si="28"/>
        <v>0</v>
      </c>
      <c r="AX52" s="394">
        <v>0</v>
      </c>
      <c r="AY52" s="390">
        <v>0</v>
      </c>
      <c r="AZ52" s="390">
        <f t="shared" si="29"/>
        <v>0</v>
      </c>
      <c r="BA52" s="394"/>
    </row>
    <row r="53" spans="1:53" ht="21" x14ac:dyDescent="0.25">
      <c r="A53" s="382">
        <v>23</v>
      </c>
      <c r="B53" s="383" t="s">
        <v>351</v>
      </c>
      <c r="C53" s="384" t="s">
        <v>274</v>
      </c>
      <c r="D53" s="385">
        <v>1</v>
      </c>
      <c r="E53" s="386"/>
      <c r="F53" s="387" t="s">
        <v>352</v>
      </c>
      <c r="G53" s="388">
        <v>2.81</v>
      </c>
      <c r="H53" s="389">
        <v>99457.14</v>
      </c>
      <c r="I53" s="389">
        <v>0</v>
      </c>
      <c r="J53" s="389">
        <v>0</v>
      </c>
      <c r="K53" s="389">
        <v>0</v>
      </c>
      <c r="L53" s="389">
        <v>0</v>
      </c>
      <c r="M53" s="389">
        <v>0</v>
      </c>
      <c r="N53" s="389">
        <v>0</v>
      </c>
      <c r="O53" s="389">
        <v>0</v>
      </c>
      <c r="P53" s="389">
        <v>0</v>
      </c>
      <c r="Q53" s="389">
        <v>0</v>
      </c>
      <c r="R53" s="389">
        <v>0</v>
      </c>
      <c r="S53" s="389">
        <v>0</v>
      </c>
      <c r="T53" s="389">
        <v>0</v>
      </c>
      <c r="U53" s="389">
        <v>3539.4</v>
      </c>
      <c r="V53" s="389">
        <v>0</v>
      </c>
      <c r="W53" s="389">
        <v>0</v>
      </c>
      <c r="X53" s="389">
        <v>9945.7099999999991</v>
      </c>
      <c r="Y53" s="389">
        <v>0</v>
      </c>
      <c r="Z53" s="389">
        <v>0</v>
      </c>
      <c r="AA53" s="389">
        <v>0</v>
      </c>
      <c r="AB53" s="389">
        <v>0</v>
      </c>
      <c r="AC53" s="389">
        <v>0</v>
      </c>
      <c r="AD53" s="389">
        <v>0</v>
      </c>
      <c r="AE53" s="389">
        <v>0</v>
      </c>
      <c r="AF53" s="389">
        <v>0</v>
      </c>
      <c r="AG53" s="389">
        <v>0</v>
      </c>
      <c r="AH53" s="389">
        <v>0</v>
      </c>
      <c r="AI53" s="389">
        <v>0</v>
      </c>
      <c r="AJ53" s="389">
        <v>0</v>
      </c>
      <c r="AK53" s="389">
        <v>0</v>
      </c>
      <c r="AL53" s="389">
        <v>0</v>
      </c>
      <c r="AM53" s="389">
        <v>0</v>
      </c>
      <c r="AN53" s="390">
        <v>0</v>
      </c>
      <c r="AO53" s="390">
        <v>0</v>
      </c>
      <c r="AP53" s="391">
        <f t="shared" si="25"/>
        <v>0</v>
      </c>
      <c r="AQ53" s="389">
        <v>13485.11</v>
      </c>
      <c r="AR53" s="389">
        <v>112942.25</v>
      </c>
      <c r="AS53" s="390">
        <f t="shared" si="26"/>
        <v>112942.25</v>
      </c>
      <c r="AT53" s="389">
        <v>0</v>
      </c>
      <c r="AU53" s="392">
        <f t="shared" si="27"/>
        <v>1355307</v>
      </c>
      <c r="AV53" s="393">
        <v>0</v>
      </c>
      <c r="AW53" s="390">
        <f t="shared" si="28"/>
        <v>0</v>
      </c>
      <c r="AX53" s="394">
        <v>0</v>
      </c>
      <c r="AY53" s="390">
        <v>0</v>
      </c>
      <c r="AZ53" s="390">
        <f t="shared" si="29"/>
        <v>0</v>
      </c>
      <c r="BA53" s="394"/>
    </row>
    <row r="54" spans="1:53" x14ac:dyDescent="0.25">
      <c r="A54" s="382">
        <v>24</v>
      </c>
      <c r="B54" s="383" t="s">
        <v>353</v>
      </c>
      <c r="C54" s="384" t="s">
        <v>274</v>
      </c>
      <c r="D54" s="385">
        <v>1</v>
      </c>
      <c r="E54" s="386"/>
      <c r="F54" s="387" t="s">
        <v>352</v>
      </c>
      <c r="G54" s="388">
        <v>2.81</v>
      </c>
      <c r="H54" s="389">
        <v>99457.14</v>
      </c>
      <c r="I54" s="389">
        <v>0</v>
      </c>
      <c r="J54" s="389">
        <v>0</v>
      </c>
      <c r="K54" s="389">
        <v>0</v>
      </c>
      <c r="L54" s="389">
        <v>0</v>
      </c>
      <c r="M54" s="389">
        <v>0</v>
      </c>
      <c r="N54" s="389">
        <v>0</v>
      </c>
      <c r="O54" s="389">
        <v>0</v>
      </c>
      <c r="P54" s="389">
        <v>0</v>
      </c>
      <c r="Q54" s="389">
        <v>0</v>
      </c>
      <c r="R54" s="389">
        <v>0</v>
      </c>
      <c r="S54" s="389">
        <v>0</v>
      </c>
      <c r="T54" s="389">
        <v>0</v>
      </c>
      <c r="U54" s="389">
        <v>3539.4</v>
      </c>
      <c r="V54" s="389">
        <v>0</v>
      </c>
      <c r="W54" s="389">
        <v>0</v>
      </c>
      <c r="X54" s="389">
        <v>9945.7099999999991</v>
      </c>
      <c r="Y54" s="389">
        <v>0</v>
      </c>
      <c r="Z54" s="389">
        <v>0</v>
      </c>
      <c r="AA54" s="389">
        <v>0</v>
      </c>
      <c r="AB54" s="389">
        <v>0</v>
      </c>
      <c r="AC54" s="389">
        <v>0</v>
      </c>
      <c r="AD54" s="389">
        <v>0</v>
      </c>
      <c r="AE54" s="389">
        <v>0</v>
      </c>
      <c r="AF54" s="389">
        <v>0</v>
      </c>
      <c r="AG54" s="389">
        <v>0</v>
      </c>
      <c r="AH54" s="389">
        <v>0</v>
      </c>
      <c r="AI54" s="389">
        <v>0</v>
      </c>
      <c r="AJ54" s="389">
        <v>0</v>
      </c>
      <c r="AK54" s="389">
        <v>0</v>
      </c>
      <c r="AL54" s="389">
        <v>0</v>
      </c>
      <c r="AM54" s="389">
        <v>0</v>
      </c>
      <c r="AN54" s="390">
        <v>0</v>
      </c>
      <c r="AO54" s="390">
        <v>0</v>
      </c>
      <c r="AP54" s="391">
        <f t="shared" si="25"/>
        <v>0</v>
      </c>
      <c r="AQ54" s="389">
        <v>13485.11</v>
      </c>
      <c r="AR54" s="389">
        <v>112942.25</v>
      </c>
      <c r="AS54" s="390">
        <f t="shared" si="26"/>
        <v>112942.25</v>
      </c>
      <c r="AT54" s="389">
        <v>0</v>
      </c>
      <c r="AU54" s="392">
        <f t="shared" si="27"/>
        <v>1355307</v>
      </c>
      <c r="AV54" s="393">
        <v>0</v>
      </c>
      <c r="AW54" s="390">
        <f t="shared" si="28"/>
        <v>0</v>
      </c>
      <c r="AX54" s="394">
        <v>0</v>
      </c>
      <c r="AY54" s="390">
        <v>0</v>
      </c>
      <c r="AZ54" s="390">
        <f t="shared" si="29"/>
        <v>0</v>
      </c>
      <c r="BA54" s="394"/>
    </row>
    <row r="55" spans="1:53" x14ac:dyDescent="0.25">
      <c r="A55" s="382">
        <v>25</v>
      </c>
      <c r="B55" s="383" t="s">
        <v>354</v>
      </c>
      <c r="C55" s="384" t="s">
        <v>256</v>
      </c>
      <c r="D55" s="385">
        <v>1</v>
      </c>
      <c r="E55" s="386"/>
      <c r="F55" s="387" t="s">
        <v>355</v>
      </c>
      <c r="G55" s="388">
        <v>2.81</v>
      </c>
      <c r="H55" s="389">
        <v>99457.14</v>
      </c>
      <c r="I55" s="389">
        <v>0</v>
      </c>
      <c r="J55" s="389">
        <v>0</v>
      </c>
      <c r="K55" s="389">
        <v>0</v>
      </c>
      <c r="L55" s="389">
        <v>0</v>
      </c>
      <c r="M55" s="389">
        <v>0</v>
      </c>
      <c r="N55" s="389">
        <v>0</v>
      </c>
      <c r="O55" s="389">
        <v>0</v>
      </c>
      <c r="P55" s="389">
        <v>0</v>
      </c>
      <c r="Q55" s="389">
        <v>0</v>
      </c>
      <c r="R55" s="389">
        <v>0</v>
      </c>
      <c r="S55" s="389">
        <v>0</v>
      </c>
      <c r="T55" s="389">
        <v>0</v>
      </c>
      <c r="U55" s="389">
        <v>0</v>
      </c>
      <c r="V55" s="389">
        <v>0</v>
      </c>
      <c r="W55" s="389">
        <v>0</v>
      </c>
      <c r="X55" s="389">
        <v>9945.7099999999991</v>
      </c>
      <c r="Y55" s="389">
        <v>0</v>
      </c>
      <c r="Z55" s="389">
        <v>0</v>
      </c>
      <c r="AA55" s="389">
        <v>0</v>
      </c>
      <c r="AB55" s="389">
        <v>0</v>
      </c>
      <c r="AC55" s="389">
        <v>0</v>
      </c>
      <c r="AD55" s="389">
        <v>0</v>
      </c>
      <c r="AE55" s="389">
        <v>0</v>
      </c>
      <c r="AF55" s="389">
        <v>0</v>
      </c>
      <c r="AG55" s="389">
        <v>0</v>
      </c>
      <c r="AH55" s="389">
        <v>0</v>
      </c>
      <c r="AI55" s="389">
        <v>0</v>
      </c>
      <c r="AJ55" s="389">
        <v>0</v>
      </c>
      <c r="AK55" s="389">
        <v>0</v>
      </c>
      <c r="AL55" s="389">
        <v>0</v>
      </c>
      <c r="AM55" s="389">
        <v>0</v>
      </c>
      <c r="AN55" s="390">
        <v>0</v>
      </c>
      <c r="AO55" s="390">
        <v>0</v>
      </c>
      <c r="AP55" s="391">
        <f t="shared" si="25"/>
        <v>0</v>
      </c>
      <c r="AQ55" s="389">
        <v>9945.7100000000064</v>
      </c>
      <c r="AR55" s="389">
        <v>109402.85</v>
      </c>
      <c r="AS55" s="390">
        <f t="shared" si="26"/>
        <v>109402.85</v>
      </c>
      <c r="AT55" s="389">
        <v>0</v>
      </c>
      <c r="AU55" s="392">
        <f t="shared" si="27"/>
        <v>1312834.2000000002</v>
      </c>
      <c r="AV55" s="393">
        <v>0</v>
      </c>
      <c r="AW55" s="390">
        <f t="shared" si="28"/>
        <v>0</v>
      </c>
      <c r="AX55" s="394">
        <v>0</v>
      </c>
      <c r="AY55" s="390">
        <v>0</v>
      </c>
      <c r="AZ55" s="390">
        <f t="shared" si="29"/>
        <v>0</v>
      </c>
      <c r="BA55" s="394"/>
    </row>
    <row r="56" spans="1:53" x14ac:dyDescent="0.25">
      <c r="A56" s="382">
        <v>26</v>
      </c>
      <c r="B56" s="383" t="s">
        <v>356</v>
      </c>
      <c r="C56" s="384" t="s">
        <v>271</v>
      </c>
      <c r="D56" s="385">
        <v>1</v>
      </c>
      <c r="E56" s="386"/>
      <c r="F56" s="387" t="s">
        <v>349</v>
      </c>
      <c r="G56" s="388">
        <v>2.86</v>
      </c>
      <c r="H56" s="389">
        <v>101226.84</v>
      </c>
      <c r="I56" s="389">
        <v>0</v>
      </c>
      <c r="J56" s="389">
        <v>0</v>
      </c>
      <c r="K56" s="389">
        <v>0</v>
      </c>
      <c r="L56" s="389">
        <v>0</v>
      </c>
      <c r="M56" s="389">
        <v>0</v>
      </c>
      <c r="N56" s="389">
        <v>0</v>
      </c>
      <c r="O56" s="389">
        <v>0</v>
      </c>
      <c r="P56" s="389">
        <v>0</v>
      </c>
      <c r="Q56" s="389">
        <v>0</v>
      </c>
      <c r="R56" s="389">
        <v>0</v>
      </c>
      <c r="S56" s="389">
        <v>0</v>
      </c>
      <c r="T56" s="389">
        <v>0</v>
      </c>
      <c r="U56" s="389">
        <v>0</v>
      </c>
      <c r="V56" s="389">
        <v>0</v>
      </c>
      <c r="W56" s="389">
        <v>0</v>
      </c>
      <c r="X56" s="389">
        <v>10122.68</v>
      </c>
      <c r="Y56" s="389">
        <v>0</v>
      </c>
      <c r="Z56" s="389">
        <v>0</v>
      </c>
      <c r="AA56" s="389">
        <v>0</v>
      </c>
      <c r="AB56" s="389">
        <v>0</v>
      </c>
      <c r="AC56" s="389">
        <v>0</v>
      </c>
      <c r="AD56" s="389">
        <v>0</v>
      </c>
      <c r="AE56" s="389">
        <v>0</v>
      </c>
      <c r="AF56" s="389">
        <v>0</v>
      </c>
      <c r="AG56" s="389">
        <v>0</v>
      </c>
      <c r="AH56" s="389">
        <v>0</v>
      </c>
      <c r="AI56" s="389">
        <v>0</v>
      </c>
      <c r="AJ56" s="389">
        <v>0</v>
      </c>
      <c r="AK56" s="389">
        <v>0</v>
      </c>
      <c r="AL56" s="389">
        <v>0</v>
      </c>
      <c r="AM56" s="389">
        <v>0</v>
      </c>
      <c r="AN56" s="390">
        <v>0</v>
      </c>
      <c r="AO56" s="390">
        <v>0</v>
      </c>
      <c r="AP56" s="391">
        <f t="shared" si="25"/>
        <v>0</v>
      </c>
      <c r="AQ56" s="389">
        <v>10122.680000000008</v>
      </c>
      <c r="AR56" s="389">
        <v>111349.52</v>
      </c>
      <c r="AS56" s="390">
        <f t="shared" si="26"/>
        <v>111349.52</v>
      </c>
      <c r="AT56" s="389">
        <v>0</v>
      </c>
      <c r="AU56" s="392">
        <f t="shared" si="27"/>
        <v>1336194.24</v>
      </c>
      <c r="AV56" s="393">
        <v>0</v>
      </c>
      <c r="AW56" s="390">
        <f t="shared" si="28"/>
        <v>0</v>
      </c>
      <c r="AX56" s="394">
        <v>0</v>
      </c>
      <c r="AY56" s="390">
        <v>0</v>
      </c>
      <c r="AZ56" s="390">
        <f t="shared" si="29"/>
        <v>0</v>
      </c>
      <c r="BA56" s="394"/>
    </row>
    <row r="57" spans="1:53" x14ac:dyDescent="0.25">
      <c r="A57" s="382">
        <v>27</v>
      </c>
      <c r="B57" s="383" t="s">
        <v>357</v>
      </c>
      <c r="C57" s="384" t="s">
        <v>253</v>
      </c>
      <c r="D57" s="385">
        <v>1</v>
      </c>
      <c r="E57" s="386"/>
      <c r="F57" s="387" t="s">
        <v>352</v>
      </c>
      <c r="G57" s="388">
        <v>2.81</v>
      </c>
      <c r="H57" s="389">
        <v>99457.14</v>
      </c>
      <c r="I57" s="389">
        <v>0</v>
      </c>
      <c r="J57" s="389">
        <v>0</v>
      </c>
      <c r="K57" s="389">
        <v>0</v>
      </c>
      <c r="L57" s="389">
        <v>0</v>
      </c>
      <c r="M57" s="389">
        <v>0</v>
      </c>
      <c r="N57" s="389">
        <v>0</v>
      </c>
      <c r="O57" s="389">
        <v>0</v>
      </c>
      <c r="P57" s="389">
        <v>0</v>
      </c>
      <c r="Q57" s="389">
        <v>0</v>
      </c>
      <c r="R57" s="389">
        <v>0</v>
      </c>
      <c r="S57" s="389">
        <v>0</v>
      </c>
      <c r="T57" s="389">
        <v>0</v>
      </c>
      <c r="U57" s="389">
        <v>0</v>
      </c>
      <c r="V57" s="389">
        <v>0</v>
      </c>
      <c r="W57" s="389">
        <v>0</v>
      </c>
      <c r="X57" s="389">
        <v>9945.7099999999991</v>
      </c>
      <c r="Y57" s="389">
        <v>0</v>
      </c>
      <c r="Z57" s="389">
        <v>0</v>
      </c>
      <c r="AA57" s="389">
        <v>0</v>
      </c>
      <c r="AB57" s="389">
        <v>0</v>
      </c>
      <c r="AC57" s="389">
        <v>0</v>
      </c>
      <c r="AD57" s="389">
        <v>0</v>
      </c>
      <c r="AE57" s="389">
        <v>0</v>
      </c>
      <c r="AF57" s="389">
        <v>0</v>
      </c>
      <c r="AG57" s="389">
        <v>0</v>
      </c>
      <c r="AH57" s="389">
        <v>0</v>
      </c>
      <c r="AI57" s="389">
        <v>0</v>
      </c>
      <c r="AJ57" s="389">
        <v>0</v>
      </c>
      <c r="AK57" s="389">
        <v>0</v>
      </c>
      <c r="AL57" s="389">
        <v>0</v>
      </c>
      <c r="AM57" s="389">
        <v>0</v>
      </c>
      <c r="AN57" s="390">
        <v>0</v>
      </c>
      <c r="AO57" s="390">
        <v>0</v>
      </c>
      <c r="AP57" s="391">
        <f t="shared" si="25"/>
        <v>0</v>
      </c>
      <c r="AQ57" s="389">
        <v>9945.7100000000064</v>
      </c>
      <c r="AR57" s="389">
        <v>109402.85</v>
      </c>
      <c r="AS57" s="390">
        <f t="shared" si="26"/>
        <v>109402.85</v>
      </c>
      <c r="AT57" s="389">
        <v>0</v>
      </c>
      <c r="AU57" s="392">
        <f t="shared" si="27"/>
        <v>1312834.2000000002</v>
      </c>
      <c r="AV57" s="393">
        <v>0</v>
      </c>
      <c r="AW57" s="390">
        <f t="shared" si="28"/>
        <v>0</v>
      </c>
      <c r="AX57" s="394">
        <v>0</v>
      </c>
      <c r="AY57" s="390">
        <v>0</v>
      </c>
      <c r="AZ57" s="390">
        <f t="shared" si="29"/>
        <v>0</v>
      </c>
      <c r="BA57" s="394"/>
    </row>
    <row r="58" spans="1:53" x14ac:dyDescent="0.25">
      <c r="A58" s="382">
        <v>28</v>
      </c>
      <c r="B58" s="383" t="s">
        <v>358</v>
      </c>
      <c r="C58" s="384" t="s">
        <v>274</v>
      </c>
      <c r="D58" s="385">
        <v>1</v>
      </c>
      <c r="E58" s="386"/>
      <c r="F58" s="387" t="s">
        <v>352</v>
      </c>
      <c r="G58" s="388">
        <v>2.81</v>
      </c>
      <c r="H58" s="389">
        <v>99457.14</v>
      </c>
      <c r="I58" s="389">
        <v>0</v>
      </c>
      <c r="J58" s="389">
        <v>0</v>
      </c>
      <c r="K58" s="389">
        <v>0</v>
      </c>
      <c r="L58" s="389">
        <v>0</v>
      </c>
      <c r="M58" s="389">
        <v>0</v>
      </c>
      <c r="N58" s="389">
        <v>0</v>
      </c>
      <c r="O58" s="389">
        <v>0</v>
      </c>
      <c r="P58" s="389">
        <v>0</v>
      </c>
      <c r="Q58" s="389">
        <v>0</v>
      </c>
      <c r="R58" s="389">
        <v>0</v>
      </c>
      <c r="S58" s="389">
        <v>0</v>
      </c>
      <c r="T58" s="389">
        <v>0</v>
      </c>
      <c r="U58" s="389">
        <v>3539.4</v>
      </c>
      <c r="V58" s="389">
        <v>10618</v>
      </c>
      <c r="W58" s="389">
        <v>0</v>
      </c>
      <c r="X58" s="389">
        <v>9945.7099999999991</v>
      </c>
      <c r="Y58" s="389">
        <v>0</v>
      </c>
      <c r="Z58" s="389">
        <v>0</v>
      </c>
      <c r="AA58" s="389">
        <v>0</v>
      </c>
      <c r="AB58" s="389">
        <v>0</v>
      </c>
      <c r="AC58" s="389">
        <v>0</v>
      </c>
      <c r="AD58" s="389">
        <v>0</v>
      </c>
      <c r="AE58" s="389">
        <v>0</v>
      </c>
      <c r="AF58" s="389">
        <v>0</v>
      </c>
      <c r="AG58" s="389">
        <v>0</v>
      </c>
      <c r="AH58" s="389">
        <v>0</v>
      </c>
      <c r="AI58" s="389">
        <v>0</v>
      </c>
      <c r="AJ58" s="389">
        <v>0</v>
      </c>
      <c r="AK58" s="389">
        <v>0</v>
      </c>
      <c r="AL58" s="389">
        <v>0</v>
      </c>
      <c r="AM58" s="389">
        <v>0</v>
      </c>
      <c r="AN58" s="390">
        <v>0</v>
      </c>
      <c r="AO58" s="390">
        <v>0</v>
      </c>
      <c r="AP58" s="391">
        <f t="shared" si="25"/>
        <v>0</v>
      </c>
      <c r="AQ58" s="389">
        <v>24103.11</v>
      </c>
      <c r="AR58" s="389">
        <v>123560.25</v>
      </c>
      <c r="AS58" s="390">
        <f t="shared" si="26"/>
        <v>123560.25</v>
      </c>
      <c r="AT58" s="389">
        <v>0</v>
      </c>
      <c r="AU58" s="392">
        <f t="shared" si="27"/>
        <v>1482723</v>
      </c>
      <c r="AV58" s="393">
        <v>0</v>
      </c>
      <c r="AW58" s="390">
        <f t="shared" si="28"/>
        <v>0</v>
      </c>
      <c r="AX58" s="394">
        <v>0</v>
      </c>
      <c r="AY58" s="390">
        <v>0</v>
      </c>
      <c r="AZ58" s="390">
        <f t="shared" si="29"/>
        <v>0</v>
      </c>
      <c r="BA58" s="394"/>
    </row>
    <row r="59" spans="1:53" x14ac:dyDescent="0.25">
      <c r="A59" s="382">
        <v>29</v>
      </c>
      <c r="B59" s="383" t="s">
        <v>359</v>
      </c>
      <c r="C59" s="384" t="s">
        <v>274</v>
      </c>
      <c r="D59" s="385">
        <v>0.75</v>
      </c>
      <c r="E59" s="386"/>
      <c r="F59" s="387" t="s">
        <v>352</v>
      </c>
      <c r="G59" s="388">
        <v>2.81</v>
      </c>
      <c r="H59" s="389">
        <v>74592.86</v>
      </c>
      <c r="I59" s="389">
        <v>0</v>
      </c>
      <c r="J59" s="389">
        <v>0</v>
      </c>
      <c r="K59" s="389">
        <v>0</v>
      </c>
      <c r="L59" s="389">
        <v>0</v>
      </c>
      <c r="M59" s="389">
        <v>0</v>
      </c>
      <c r="N59" s="389">
        <v>0</v>
      </c>
      <c r="O59" s="389">
        <v>0</v>
      </c>
      <c r="P59" s="389">
        <v>0</v>
      </c>
      <c r="Q59" s="389">
        <v>0</v>
      </c>
      <c r="R59" s="389">
        <v>0</v>
      </c>
      <c r="S59" s="389">
        <v>0</v>
      </c>
      <c r="T59" s="389">
        <v>0</v>
      </c>
      <c r="U59" s="389">
        <v>2654.55</v>
      </c>
      <c r="V59" s="389">
        <v>0</v>
      </c>
      <c r="W59" s="389">
        <v>0</v>
      </c>
      <c r="X59" s="389">
        <v>7459.29</v>
      </c>
      <c r="Y59" s="389">
        <v>0</v>
      </c>
      <c r="Z59" s="389">
        <v>0</v>
      </c>
      <c r="AA59" s="389">
        <v>0</v>
      </c>
      <c r="AB59" s="389">
        <v>0</v>
      </c>
      <c r="AC59" s="389">
        <v>0</v>
      </c>
      <c r="AD59" s="389">
        <v>0</v>
      </c>
      <c r="AE59" s="389">
        <v>0</v>
      </c>
      <c r="AF59" s="389">
        <v>0</v>
      </c>
      <c r="AG59" s="389">
        <v>0</v>
      </c>
      <c r="AH59" s="389">
        <v>0</v>
      </c>
      <c r="AI59" s="389">
        <v>0</v>
      </c>
      <c r="AJ59" s="389">
        <v>0</v>
      </c>
      <c r="AK59" s="389">
        <v>0</v>
      </c>
      <c r="AL59" s="389">
        <v>0</v>
      </c>
      <c r="AM59" s="389">
        <v>0</v>
      </c>
      <c r="AN59" s="390">
        <v>0</v>
      </c>
      <c r="AO59" s="390">
        <v>0</v>
      </c>
      <c r="AP59" s="391">
        <f t="shared" si="25"/>
        <v>0</v>
      </c>
      <c r="AQ59" s="389">
        <v>10113.839999999997</v>
      </c>
      <c r="AR59" s="389">
        <v>84706.7</v>
      </c>
      <c r="AS59" s="390">
        <f t="shared" si="26"/>
        <v>84706.7</v>
      </c>
      <c r="AT59" s="389">
        <v>0</v>
      </c>
      <c r="AU59" s="392">
        <f t="shared" si="27"/>
        <v>1016480.3999999999</v>
      </c>
      <c r="AV59" s="393">
        <v>0</v>
      </c>
      <c r="AW59" s="390">
        <f t="shared" si="28"/>
        <v>0</v>
      </c>
      <c r="AX59" s="394">
        <v>0</v>
      </c>
      <c r="AY59" s="390">
        <v>0</v>
      </c>
      <c r="AZ59" s="390">
        <f t="shared" si="29"/>
        <v>0</v>
      </c>
      <c r="BA59" s="394"/>
    </row>
    <row r="60" spans="1:53" x14ac:dyDescent="0.25">
      <c r="A60" s="382">
        <v>30</v>
      </c>
      <c r="B60" s="383" t="s">
        <v>360</v>
      </c>
      <c r="C60" s="384" t="s">
        <v>273</v>
      </c>
      <c r="D60" s="385">
        <v>1</v>
      </c>
      <c r="E60" s="386"/>
      <c r="F60" s="387" t="s">
        <v>352</v>
      </c>
      <c r="G60" s="388">
        <v>2.81</v>
      </c>
      <c r="H60" s="389">
        <v>99457.14</v>
      </c>
      <c r="I60" s="389">
        <v>0</v>
      </c>
      <c r="J60" s="389">
        <v>0</v>
      </c>
      <c r="K60" s="389">
        <v>0</v>
      </c>
      <c r="L60" s="389">
        <v>0</v>
      </c>
      <c r="M60" s="389">
        <v>0</v>
      </c>
      <c r="N60" s="389">
        <v>0</v>
      </c>
      <c r="O60" s="389">
        <v>23716</v>
      </c>
      <c r="P60" s="389">
        <v>0</v>
      </c>
      <c r="Q60" s="389">
        <v>0</v>
      </c>
      <c r="R60" s="389">
        <v>0</v>
      </c>
      <c r="S60" s="389">
        <v>0</v>
      </c>
      <c r="T60" s="389">
        <v>0</v>
      </c>
      <c r="U60" s="389">
        <v>0</v>
      </c>
      <c r="V60" s="389">
        <v>0</v>
      </c>
      <c r="W60" s="389">
        <v>0</v>
      </c>
      <c r="X60" s="389">
        <v>9945.7099999999991</v>
      </c>
      <c r="Y60" s="389">
        <v>0</v>
      </c>
      <c r="Z60" s="389">
        <v>0</v>
      </c>
      <c r="AA60" s="389">
        <v>0</v>
      </c>
      <c r="AB60" s="389">
        <v>0</v>
      </c>
      <c r="AC60" s="389">
        <v>0</v>
      </c>
      <c r="AD60" s="389">
        <v>0</v>
      </c>
      <c r="AE60" s="389">
        <v>0</v>
      </c>
      <c r="AF60" s="389">
        <v>0</v>
      </c>
      <c r="AG60" s="389">
        <v>0</v>
      </c>
      <c r="AH60" s="389">
        <v>0</v>
      </c>
      <c r="AI60" s="389">
        <v>0</v>
      </c>
      <c r="AJ60" s="389">
        <v>0</v>
      </c>
      <c r="AK60" s="389">
        <v>0</v>
      </c>
      <c r="AL60" s="389">
        <v>0</v>
      </c>
      <c r="AM60" s="389">
        <v>0</v>
      </c>
      <c r="AN60" s="390">
        <v>0</v>
      </c>
      <c r="AO60" s="390">
        <v>0</v>
      </c>
      <c r="AP60" s="391">
        <f t="shared" si="25"/>
        <v>0</v>
      </c>
      <c r="AQ60" s="389">
        <v>33661.710000000006</v>
      </c>
      <c r="AR60" s="389">
        <v>133118.85</v>
      </c>
      <c r="AS60" s="390">
        <f t="shared" si="26"/>
        <v>133118.85</v>
      </c>
      <c r="AT60" s="389">
        <v>0</v>
      </c>
      <c r="AU60" s="392">
        <f t="shared" si="27"/>
        <v>1597426.2000000002</v>
      </c>
      <c r="AV60" s="393">
        <v>0</v>
      </c>
      <c r="AW60" s="390">
        <f t="shared" si="28"/>
        <v>0</v>
      </c>
      <c r="AX60" s="394">
        <v>0</v>
      </c>
      <c r="AY60" s="390">
        <v>0</v>
      </c>
      <c r="AZ60" s="390">
        <f t="shared" si="29"/>
        <v>0</v>
      </c>
      <c r="BA60" s="394"/>
    </row>
    <row r="61" spans="1:53" ht="21" x14ac:dyDescent="0.25">
      <c r="A61" s="382">
        <v>31</v>
      </c>
      <c r="B61" s="383" t="s">
        <v>361</v>
      </c>
      <c r="C61" s="384" t="s">
        <v>273</v>
      </c>
      <c r="D61" s="385">
        <v>1</v>
      </c>
      <c r="E61" s="386"/>
      <c r="F61" s="387" t="s">
        <v>352</v>
      </c>
      <c r="G61" s="388">
        <v>2.81</v>
      </c>
      <c r="H61" s="389">
        <v>99457.14</v>
      </c>
      <c r="I61" s="389">
        <v>0</v>
      </c>
      <c r="J61" s="389">
        <v>0</v>
      </c>
      <c r="K61" s="389">
        <v>0</v>
      </c>
      <c r="L61" s="389">
        <v>0</v>
      </c>
      <c r="M61" s="389">
        <v>0</v>
      </c>
      <c r="N61" s="389">
        <v>0</v>
      </c>
      <c r="O61" s="389">
        <v>23716</v>
      </c>
      <c r="P61" s="389">
        <v>0</v>
      </c>
      <c r="Q61" s="389">
        <v>0</v>
      </c>
      <c r="R61" s="389">
        <v>0</v>
      </c>
      <c r="S61" s="389">
        <v>0</v>
      </c>
      <c r="T61" s="389">
        <v>0</v>
      </c>
      <c r="U61" s="389">
        <v>0</v>
      </c>
      <c r="V61" s="389">
        <v>0</v>
      </c>
      <c r="W61" s="389">
        <v>0</v>
      </c>
      <c r="X61" s="389">
        <v>9945.7099999999991</v>
      </c>
      <c r="Y61" s="389">
        <v>0</v>
      </c>
      <c r="Z61" s="389">
        <v>0</v>
      </c>
      <c r="AA61" s="389">
        <v>0</v>
      </c>
      <c r="AB61" s="389">
        <v>0</v>
      </c>
      <c r="AC61" s="389">
        <v>0</v>
      </c>
      <c r="AD61" s="389">
        <v>0</v>
      </c>
      <c r="AE61" s="389">
        <v>0</v>
      </c>
      <c r="AF61" s="389">
        <v>0</v>
      </c>
      <c r="AG61" s="389">
        <v>0</v>
      </c>
      <c r="AH61" s="389">
        <v>0</v>
      </c>
      <c r="AI61" s="389">
        <v>0</v>
      </c>
      <c r="AJ61" s="389">
        <v>0</v>
      </c>
      <c r="AK61" s="389">
        <v>0</v>
      </c>
      <c r="AL61" s="389">
        <v>0</v>
      </c>
      <c r="AM61" s="389">
        <v>0</v>
      </c>
      <c r="AN61" s="390">
        <v>0</v>
      </c>
      <c r="AO61" s="390">
        <v>0</v>
      </c>
      <c r="AP61" s="391">
        <f t="shared" si="25"/>
        <v>0</v>
      </c>
      <c r="AQ61" s="389">
        <v>33661.710000000006</v>
      </c>
      <c r="AR61" s="389">
        <v>133118.85</v>
      </c>
      <c r="AS61" s="390">
        <f t="shared" si="26"/>
        <v>133118.85</v>
      </c>
      <c r="AT61" s="389">
        <v>0</v>
      </c>
      <c r="AU61" s="392">
        <f t="shared" si="27"/>
        <v>1597426.2000000002</v>
      </c>
      <c r="AV61" s="393">
        <v>0</v>
      </c>
      <c r="AW61" s="390">
        <f t="shared" si="28"/>
        <v>0</v>
      </c>
      <c r="AX61" s="394">
        <v>0</v>
      </c>
      <c r="AY61" s="390">
        <v>0</v>
      </c>
      <c r="AZ61" s="390">
        <f t="shared" si="29"/>
        <v>0</v>
      </c>
      <c r="BA61" s="394"/>
    </row>
    <row r="62" spans="1:53" x14ac:dyDescent="0.25">
      <c r="A62" s="382">
        <v>32</v>
      </c>
      <c r="B62" s="383" t="s">
        <v>328</v>
      </c>
      <c r="C62" s="384" t="s">
        <v>253</v>
      </c>
      <c r="D62" s="385">
        <v>0.5</v>
      </c>
      <c r="E62" s="386"/>
      <c r="F62" s="387" t="s">
        <v>352</v>
      </c>
      <c r="G62" s="388">
        <v>2.81</v>
      </c>
      <c r="H62" s="389">
        <v>49728.57</v>
      </c>
      <c r="I62" s="389">
        <v>0</v>
      </c>
      <c r="J62" s="389">
        <v>0</v>
      </c>
      <c r="K62" s="389">
        <v>0</v>
      </c>
      <c r="L62" s="389">
        <v>0</v>
      </c>
      <c r="M62" s="389">
        <v>0</v>
      </c>
      <c r="N62" s="389">
        <v>0</v>
      </c>
      <c r="O62" s="389">
        <v>0</v>
      </c>
      <c r="P62" s="389">
        <v>0</v>
      </c>
      <c r="Q62" s="389">
        <v>0</v>
      </c>
      <c r="R62" s="389">
        <v>0</v>
      </c>
      <c r="S62" s="389">
        <v>0</v>
      </c>
      <c r="T62" s="389">
        <v>0</v>
      </c>
      <c r="U62" s="389">
        <v>0</v>
      </c>
      <c r="V62" s="389">
        <v>0</v>
      </c>
      <c r="W62" s="389">
        <v>0</v>
      </c>
      <c r="X62" s="389">
        <v>4972.8599999999997</v>
      </c>
      <c r="Y62" s="389">
        <v>0</v>
      </c>
      <c r="Z62" s="389">
        <v>0</v>
      </c>
      <c r="AA62" s="389">
        <v>0</v>
      </c>
      <c r="AB62" s="389">
        <v>0</v>
      </c>
      <c r="AC62" s="389">
        <v>0</v>
      </c>
      <c r="AD62" s="389">
        <v>0</v>
      </c>
      <c r="AE62" s="389">
        <v>0</v>
      </c>
      <c r="AF62" s="389">
        <v>0</v>
      </c>
      <c r="AG62" s="389">
        <v>0</v>
      </c>
      <c r="AH62" s="389">
        <v>0</v>
      </c>
      <c r="AI62" s="389">
        <v>0</v>
      </c>
      <c r="AJ62" s="389">
        <v>0</v>
      </c>
      <c r="AK62" s="389">
        <v>0</v>
      </c>
      <c r="AL62" s="389">
        <v>0</v>
      </c>
      <c r="AM62" s="389">
        <v>0</v>
      </c>
      <c r="AN62" s="390">
        <v>0</v>
      </c>
      <c r="AO62" s="390">
        <v>0</v>
      </c>
      <c r="AP62" s="391">
        <f t="shared" si="25"/>
        <v>0</v>
      </c>
      <c r="AQ62" s="389">
        <v>4972.8600000000006</v>
      </c>
      <c r="AR62" s="389">
        <v>54701.43</v>
      </c>
      <c r="AS62" s="390">
        <f t="shared" si="26"/>
        <v>54701.43</v>
      </c>
      <c r="AT62" s="389">
        <v>0</v>
      </c>
      <c r="AU62" s="392">
        <f t="shared" si="27"/>
        <v>656417.16</v>
      </c>
      <c r="AV62" s="393">
        <v>0</v>
      </c>
      <c r="AW62" s="390">
        <f t="shared" si="28"/>
        <v>0</v>
      </c>
      <c r="AX62" s="394">
        <v>0</v>
      </c>
      <c r="AY62" s="390">
        <v>0</v>
      </c>
      <c r="AZ62" s="390">
        <f t="shared" si="29"/>
        <v>0</v>
      </c>
      <c r="BA62" s="394"/>
    </row>
    <row r="63" spans="1:53" x14ac:dyDescent="0.25">
      <c r="A63" s="382">
        <v>33</v>
      </c>
      <c r="B63" s="383" t="s">
        <v>362</v>
      </c>
      <c r="C63" s="384" t="s">
        <v>273</v>
      </c>
      <c r="D63" s="385">
        <v>1</v>
      </c>
      <c r="E63" s="386"/>
      <c r="F63" s="387" t="s">
        <v>352</v>
      </c>
      <c r="G63" s="388">
        <v>2.81</v>
      </c>
      <c r="H63" s="389">
        <v>99457.14</v>
      </c>
      <c r="I63" s="389">
        <v>0</v>
      </c>
      <c r="J63" s="389">
        <v>0</v>
      </c>
      <c r="K63" s="389">
        <v>0</v>
      </c>
      <c r="L63" s="389">
        <v>0</v>
      </c>
      <c r="M63" s="389">
        <v>0</v>
      </c>
      <c r="N63" s="389">
        <v>0</v>
      </c>
      <c r="O63" s="389">
        <v>23716</v>
      </c>
      <c r="P63" s="389">
        <v>0</v>
      </c>
      <c r="Q63" s="389">
        <v>0</v>
      </c>
      <c r="R63" s="389">
        <v>0</v>
      </c>
      <c r="S63" s="389">
        <v>0</v>
      </c>
      <c r="T63" s="389">
        <v>0</v>
      </c>
      <c r="U63" s="389">
        <v>0</v>
      </c>
      <c r="V63" s="389">
        <v>0</v>
      </c>
      <c r="W63" s="389">
        <v>0</v>
      </c>
      <c r="X63" s="389">
        <v>9945.7099999999991</v>
      </c>
      <c r="Y63" s="389">
        <v>0</v>
      </c>
      <c r="Z63" s="389">
        <v>0</v>
      </c>
      <c r="AA63" s="389">
        <v>0</v>
      </c>
      <c r="AB63" s="389">
        <v>0</v>
      </c>
      <c r="AC63" s="389">
        <v>0</v>
      </c>
      <c r="AD63" s="389">
        <v>0</v>
      </c>
      <c r="AE63" s="389">
        <v>0</v>
      </c>
      <c r="AF63" s="389">
        <v>0</v>
      </c>
      <c r="AG63" s="389">
        <v>0</v>
      </c>
      <c r="AH63" s="389">
        <v>0</v>
      </c>
      <c r="AI63" s="389">
        <v>0</v>
      </c>
      <c r="AJ63" s="389">
        <v>0</v>
      </c>
      <c r="AK63" s="389">
        <v>0</v>
      </c>
      <c r="AL63" s="389">
        <v>0</v>
      </c>
      <c r="AM63" s="389">
        <v>0</v>
      </c>
      <c r="AN63" s="390">
        <v>0</v>
      </c>
      <c r="AO63" s="390">
        <v>0</v>
      </c>
      <c r="AP63" s="391">
        <f t="shared" si="25"/>
        <v>0</v>
      </c>
      <c r="AQ63" s="389">
        <v>33661.710000000006</v>
      </c>
      <c r="AR63" s="389">
        <v>133118.85</v>
      </c>
      <c r="AS63" s="390">
        <f t="shared" si="26"/>
        <v>133118.85</v>
      </c>
      <c r="AT63" s="389">
        <v>0</v>
      </c>
      <c r="AU63" s="392">
        <f t="shared" si="27"/>
        <v>1597426.2000000002</v>
      </c>
      <c r="AV63" s="393">
        <v>0</v>
      </c>
      <c r="AW63" s="390">
        <f t="shared" si="28"/>
        <v>0</v>
      </c>
      <c r="AX63" s="394">
        <v>0</v>
      </c>
      <c r="AY63" s="390">
        <v>0</v>
      </c>
      <c r="AZ63" s="390">
        <f t="shared" si="29"/>
        <v>0</v>
      </c>
      <c r="BA63" s="394"/>
    </row>
    <row r="64" spans="1:53" x14ac:dyDescent="0.25">
      <c r="A64" s="395"/>
      <c r="B64" s="396" t="s">
        <v>363</v>
      </c>
      <c r="C64" s="397"/>
      <c r="D64" s="398">
        <f>SUM(D50:D63)</f>
        <v>14.25</v>
      </c>
      <c r="E64" s="397"/>
      <c r="F64" s="397"/>
      <c r="G64" s="397"/>
      <c r="H64" s="399">
        <f>SUM(H50:H63)</f>
        <v>1429652.15</v>
      </c>
      <c r="I64" s="399"/>
      <c r="J64" s="399">
        <f t="shared" ref="J64:P64" si="30">SUM(J50:J63)</f>
        <v>0</v>
      </c>
      <c r="K64" s="399">
        <f t="shared" si="30"/>
        <v>0</v>
      </c>
      <c r="L64" s="399">
        <f t="shared" si="30"/>
        <v>0</v>
      </c>
      <c r="M64" s="399">
        <f t="shared" si="30"/>
        <v>0</v>
      </c>
      <c r="N64" s="399">
        <f t="shared" si="30"/>
        <v>0</v>
      </c>
      <c r="O64" s="399">
        <f t="shared" si="30"/>
        <v>119424</v>
      </c>
      <c r="P64" s="399">
        <f t="shared" si="30"/>
        <v>0</v>
      </c>
      <c r="Q64" s="399"/>
      <c r="R64" s="399">
        <f>SUM(R50:R63)</f>
        <v>0</v>
      </c>
      <c r="S64" s="399"/>
      <c r="T64" s="399">
        <f t="shared" ref="T64:Y64" si="31">SUM(T50:T63)</f>
        <v>0</v>
      </c>
      <c r="U64" s="399">
        <f t="shared" si="31"/>
        <v>13272.75</v>
      </c>
      <c r="V64" s="399">
        <f t="shared" si="31"/>
        <v>10618</v>
      </c>
      <c r="W64" s="399">
        <f t="shared" si="31"/>
        <v>0</v>
      </c>
      <c r="X64" s="399">
        <f t="shared" si="31"/>
        <v>142965.16999999995</v>
      </c>
      <c r="Y64" s="399">
        <f t="shared" si="31"/>
        <v>0</v>
      </c>
      <c r="Z64" s="399"/>
      <c r="AA64" s="399">
        <f>SUM(AA50:AA63)</f>
        <v>0</v>
      </c>
      <c r="AB64" s="399"/>
      <c r="AC64" s="399">
        <f>SUM(AC50:AC63)</f>
        <v>0</v>
      </c>
      <c r="AD64" s="399"/>
      <c r="AE64" s="399">
        <f>SUM(AE50:AE63)</f>
        <v>0</v>
      </c>
      <c r="AF64" s="399"/>
      <c r="AG64" s="399">
        <f>SUM(AG50:AG63)</f>
        <v>0</v>
      </c>
      <c r="AH64" s="399"/>
      <c r="AI64" s="399">
        <f>SUM(AI50:AI63)</f>
        <v>0</v>
      </c>
      <c r="AJ64" s="399"/>
      <c r="AK64" s="399">
        <f>SUM(AK50:AK63)</f>
        <v>0</v>
      </c>
      <c r="AL64" s="399"/>
      <c r="AM64" s="399">
        <f t="shared" ref="AM64:BA64" si="32">SUM(AM50:AM63)</f>
        <v>0</v>
      </c>
      <c r="AN64" s="399">
        <f t="shared" si="32"/>
        <v>0</v>
      </c>
      <c r="AO64" s="399">
        <f t="shared" si="32"/>
        <v>0</v>
      </c>
      <c r="AP64" s="399">
        <f t="shared" si="32"/>
        <v>0</v>
      </c>
      <c r="AQ64" s="399">
        <f t="shared" si="32"/>
        <v>286279.92000000004</v>
      </c>
      <c r="AR64" s="399">
        <f t="shared" si="32"/>
        <v>1715932.07</v>
      </c>
      <c r="AS64" s="399">
        <f t="shared" si="32"/>
        <v>1715932.07</v>
      </c>
      <c r="AT64" s="399">
        <f t="shared" si="32"/>
        <v>0</v>
      </c>
      <c r="AU64" s="400">
        <f t="shared" si="32"/>
        <v>20591184.84</v>
      </c>
      <c r="AV64" s="401">
        <f t="shared" si="32"/>
        <v>0</v>
      </c>
      <c r="AW64" s="399">
        <f t="shared" si="32"/>
        <v>0</v>
      </c>
      <c r="AX64" s="402">
        <f t="shared" si="32"/>
        <v>0</v>
      </c>
      <c r="AY64" s="399">
        <f t="shared" si="32"/>
        <v>0</v>
      </c>
      <c r="AZ64" s="399">
        <f t="shared" si="32"/>
        <v>0</v>
      </c>
      <c r="BA64" s="402">
        <f t="shared" si="32"/>
        <v>0</v>
      </c>
    </row>
    <row r="65" spans="1:53" ht="11" thickBot="1" x14ac:dyDescent="0.3">
      <c r="A65" s="403"/>
      <c r="B65" s="404"/>
      <c r="C65" s="404"/>
      <c r="D65" s="404"/>
      <c r="E65" s="404"/>
      <c r="F65" s="404"/>
      <c r="G65" s="404"/>
      <c r="H65" s="405"/>
      <c r="I65" s="404"/>
      <c r="J65" s="405"/>
      <c r="K65" s="405"/>
      <c r="L65" s="405"/>
      <c r="M65" s="405"/>
      <c r="N65" s="405"/>
      <c r="O65" s="405"/>
      <c r="P65" s="405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404"/>
      <c r="AK65" s="404"/>
      <c r="AL65" s="404"/>
      <c r="AM65" s="405"/>
      <c r="AN65" s="405"/>
      <c r="AO65" s="405"/>
      <c r="AP65" s="405"/>
      <c r="AQ65" s="405"/>
      <c r="AR65" s="405"/>
      <c r="AS65" s="405"/>
      <c r="AT65" s="405"/>
      <c r="AU65" s="406"/>
      <c r="AV65" s="407"/>
      <c r="AW65" s="408"/>
      <c r="AX65" s="409"/>
      <c r="AY65" s="408"/>
      <c r="AZ65" s="408"/>
      <c r="BA65" s="409"/>
    </row>
    <row r="66" spans="1:53" ht="11" thickBot="1" x14ac:dyDescent="0.3">
      <c r="A66" s="410"/>
      <c r="B66" s="411"/>
      <c r="C66" s="411"/>
      <c r="D66" s="412">
        <f>D48+D64</f>
        <v>21.25</v>
      </c>
      <c r="E66" s="411"/>
      <c r="F66" s="411"/>
      <c r="G66" s="411"/>
      <c r="H66" s="413">
        <f>H48+H64</f>
        <v>2473704.36</v>
      </c>
      <c r="I66" s="414"/>
      <c r="J66" s="413">
        <f t="shared" ref="J66:P66" si="33">J48+J64</f>
        <v>156600.76</v>
      </c>
      <c r="K66" s="413">
        <f t="shared" si="33"/>
        <v>0</v>
      </c>
      <c r="L66" s="413">
        <f t="shared" si="33"/>
        <v>0</v>
      </c>
      <c r="M66" s="413">
        <f t="shared" si="33"/>
        <v>0</v>
      </c>
      <c r="N66" s="413">
        <f t="shared" si="33"/>
        <v>0</v>
      </c>
      <c r="O66" s="413">
        <f t="shared" si="33"/>
        <v>119424</v>
      </c>
      <c r="P66" s="413">
        <f t="shared" si="33"/>
        <v>0</v>
      </c>
      <c r="Q66" s="414"/>
      <c r="R66" s="414">
        <f>R48+R64</f>
        <v>0</v>
      </c>
      <c r="S66" s="414"/>
      <c r="T66" s="414">
        <f t="shared" ref="T66:Y66" si="34">T48+T64</f>
        <v>0</v>
      </c>
      <c r="U66" s="414">
        <f t="shared" si="34"/>
        <v>13272.75</v>
      </c>
      <c r="V66" s="414">
        <f t="shared" si="34"/>
        <v>10618</v>
      </c>
      <c r="W66" s="414">
        <f t="shared" si="34"/>
        <v>0</v>
      </c>
      <c r="X66" s="414">
        <f t="shared" si="34"/>
        <v>263030.45999999996</v>
      </c>
      <c r="Y66" s="414">
        <f t="shared" si="34"/>
        <v>0</v>
      </c>
      <c r="Z66" s="414"/>
      <c r="AA66" s="414">
        <f>AA48+AA64</f>
        <v>0</v>
      </c>
      <c r="AB66" s="414"/>
      <c r="AC66" s="414">
        <f>AC48+AC64</f>
        <v>0</v>
      </c>
      <c r="AD66" s="414"/>
      <c r="AE66" s="414">
        <f>AE48+AE64</f>
        <v>0</v>
      </c>
      <c r="AF66" s="414"/>
      <c r="AG66" s="414">
        <f>AG48+AG64</f>
        <v>0</v>
      </c>
      <c r="AH66" s="414"/>
      <c r="AI66" s="414">
        <f>AI48+AI64</f>
        <v>0</v>
      </c>
      <c r="AJ66" s="414"/>
      <c r="AK66" s="414">
        <f>AK48+AK64</f>
        <v>0</v>
      </c>
      <c r="AL66" s="414"/>
      <c r="AM66" s="413">
        <f t="shared" ref="AM66:BA66" si="35">AM48+AM64</f>
        <v>54020.09</v>
      </c>
      <c r="AN66" s="413">
        <f t="shared" si="35"/>
        <v>0</v>
      </c>
      <c r="AO66" s="413">
        <f t="shared" si="35"/>
        <v>0</v>
      </c>
      <c r="AP66" s="413">
        <f t="shared" si="35"/>
        <v>0</v>
      </c>
      <c r="AQ66" s="413">
        <f t="shared" si="35"/>
        <v>460365.30000000005</v>
      </c>
      <c r="AR66" s="413">
        <f t="shared" si="35"/>
        <v>3090670.42</v>
      </c>
      <c r="AS66" s="413">
        <f t="shared" si="35"/>
        <v>3090670.42</v>
      </c>
      <c r="AT66" s="413">
        <f t="shared" si="35"/>
        <v>0</v>
      </c>
      <c r="AU66" s="415">
        <f t="shared" si="35"/>
        <v>37088045.039999999</v>
      </c>
      <c r="AV66" s="416">
        <f t="shared" si="35"/>
        <v>1112167.9700000002</v>
      </c>
      <c r="AW66" s="415">
        <f t="shared" si="35"/>
        <v>1112167.9700000002</v>
      </c>
      <c r="AX66" s="417">
        <f t="shared" si="35"/>
        <v>0</v>
      </c>
      <c r="AY66" s="415">
        <f t="shared" si="35"/>
        <v>0</v>
      </c>
      <c r="AZ66" s="415">
        <f t="shared" si="35"/>
        <v>0</v>
      </c>
      <c r="BA66" s="417">
        <f t="shared" si="35"/>
        <v>0</v>
      </c>
    </row>
  </sheetData>
  <mergeCells count="121">
    <mergeCell ref="AP37:AP38"/>
    <mergeCell ref="AF37:AG37"/>
    <mergeCell ref="AH37:AI37"/>
    <mergeCell ref="AJ37:AK37"/>
    <mergeCell ref="AL37:AM37"/>
    <mergeCell ref="AN37:AN38"/>
    <mergeCell ref="AO37:AO38"/>
    <mergeCell ref="W37:W38"/>
    <mergeCell ref="X37:X38"/>
    <mergeCell ref="Y37:Y38"/>
    <mergeCell ref="Z37:AA37"/>
    <mergeCell ref="AB37:AC37"/>
    <mergeCell ref="AD37:AE37"/>
    <mergeCell ref="O37:O38"/>
    <mergeCell ref="P37:P38"/>
    <mergeCell ref="Q37:R37"/>
    <mergeCell ref="S37:T37"/>
    <mergeCell ref="U37:U38"/>
    <mergeCell ref="V37:V38"/>
    <mergeCell ref="K36:AP36"/>
    <mergeCell ref="AQ36:AQ38"/>
    <mergeCell ref="AR36:AT37"/>
    <mergeCell ref="AU36:AU38"/>
    <mergeCell ref="AV36:AX37"/>
    <mergeCell ref="AY36:BA37"/>
    <mergeCell ref="K37:K38"/>
    <mergeCell ref="L37:L38"/>
    <mergeCell ref="M37:M38"/>
    <mergeCell ref="N37:N38"/>
    <mergeCell ref="AP25:AP26"/>
    <mergeCell ref="A36:A38"/>
    <mergeCell ref="B36:B38"/>
    <mergeCell ref="C36:C38"/>
    <mergeCell ref="D36:D38"/>
    <mergeCell ref="E36:E38"/>
    <mergeCell ref="F36:F38"/>
    <mergeCell ref="G36:G38"/>
    <mergeCell ref="H36:H38"/>
    <mergeCell ref="I36:J37"/>
    <mergeCell ref="AF25:AG25"/>
    <mergeCell ref="AH25:AI25"/>
    <mergeCell ref="AJ25:AK25"/>
    <mergeCell ref="AL25:AM25"/>
    <mergeCell ref="AN25:AN26"/>
    <mergeCell ref="AO25:AO26"/>
    <mergeCell ref="W25:W26"/>
    <mergeCell ref="X25:X26"/>
    <mergeCell ref="Y25:Y26"/>
    <mergeCell ref="Z25:AA25"/>
    <mergeCell ref="AB25:AC25"/>
    <mergeCell ref="AD25:AE25"/>
    <mergeCell ref="O25:O26"/>
    <mergeCell ref="P25:P26"/>
    <mergeCell ref="Q25:R25"/>
    <mergeCell ref="S25:T25"/>
    <mergeCell ref="U25:U26"/>
    <mergeCell ref="V25:V26"/>
    <mergeCell ref="K24:AP24"/>
    <mergeCell ref="AQ24:AQ26"/>
    <mergeCell ref="AR24:AT25"/>
    <mergeCell ref="AU24:AU26"/>
    <mergeCell ref="AV24:AX25"/>
    <mergeCell ref="AY24:BA25"/>
    <mergeCell ref="K25:K26"/>
    <mergeCell ref="L25:L26"/>
    <mergeCell ref="M25:M26"/>
    <mergeCell ref="N25:N26"/>
    <mergeCell ref="AP7:AP8"/>
    <mergeCell ref="A24:A26"/>
    <mergeCell ref="B24:B26"/>
    <mergeCell ref="C24:C26"/>
    <mergeCell ref="D24:D26"/>
    <mergeCell ref="E24:E26"/>
    <mergeCell ref="F24:F26"/>
    <mergeCell ref="G24:G26"/>
    <mergeCell ref="H24:H26"/>
    <mergeCell ref="I24:J25"/>
    <mergeCell ref="AF7:AG7"/>
    <mergeCell ref="AH7:AI7"/>
    <mergeCell ref="AJ7:AK7"/>
    <mergeCell ref="AL7:AM7"/>
    <mergeCell ref="AN7:AN8"/>
    <mergeCell ref="AO7:AO8"/>
    <mergeCell ref="W7:W8"/>
    <mergeCell ref="X7:X8"/>
    <mergeCell ref="Y7:Y8"/>
    <mergeCell ref="Z7:AA7"/>
    <mergeCell ref="AB7:AC7"/>
    <mergeCell ref="AD7:AE7"/>
    <mergeCell ref="O7:O8"/>
    <mergeCell ref="P7:P8"/>
    <mergeCell ref="Q7:R7"/>
    <mergeCell ref="S7:T7"/>
    <mergeCell ref="U7:U8"/>
    <mergeCell ref="V7:V8"/>
    <mergeCell ref="K6:AP6"/>
    <mergeCell ref="AQ6:AQ8"/>
    <mergeCell ref="AR6:AT7"/>
    <mergeCell ref="AU6:AU8"/>
    <mergeCell ref="AV6:AX7"/>
    <mergeCell ref="AY6:BA7"/>
    <mergeCell ref="K7:K8"/>
    <mergeCell ref="L7:L8"/>
    <mergeCell ref="M7:M8"/>
    <mergeCell ref="N7:N8"/>
    <mergeCell ref="AL4:AM4"/>
    <mergeCell ref="A6:A8"/>
    <mergeCell ref="B6:B8"/>
    <mergeCell ref="C6:C8"/>
    <mergeCell ref="D6:D8"/>
    <mergeCell ref="E6:E8"/>
    <mergeCell ref="F6:F8"/>
    <mergeCell ref="G6:G8"/>
    <mergeCell ref="H6:H8"/>
    <mergeCell ref="I6:J7"/>
    <mergeCell ref="Z4:AA4"/>
    <mergeCell ref="AB4:AC4"/>
    <mergeCell ref="AD4:AE4"/>
    <mergeCell ref="AF4:AG4"/>
    <mergeCell ref="AH4:AI4"/>
    <mergeCell ref="AJ4:A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4"/>
  <sheetViews>
    <sheetView tabSelected="1" workbookViewId="0">
      <selection sqref="A1:XFD1048576"/>
    </sheetView>
  </sheetViews>
  <sheetFormatPr defaultColWidth="10.88671875" defaultRowHeight="10.5" x14ac:dyDescent="0.25"/>
  <cols>
    <col min="1" max="1" width="5.6640625" style="354" customWidth="1"/>
    <col min="2" max="2" width="38.5546875" style="354" customWidth="1"/>
    <col min="3" max="3" width="31.33203125" style="488" customWidth="1"/>
    <col min="4" max="4" width="19.109375" style="488" customWidth="1"/>
    <col min="5" max="6" width="10.88671875" style="354"/>
    <col min="7" max="8" width="11.44140625" style="354" bestFit="1" customWidth="1"/>
    <col min="9" max="14" width="11.77734375" style="354" bestFit="1" customWidth="1"/>
    <col min="15" max="19" width="11.44140625" style="354" bestFit="1" customWidth="1"/>
    <col min="20" max="23" width="11.77734375" style="354" customWidth="1"/>
    <col min="24" max="24" width="11.77734375" style="354" bestFit="1" customWidth="1"/>
    <col min="25" max="51" width="11.44140625" style="354" bestFit="1" customWidth="1"/>
    <col min="52" max="52" width="11.77734375" style="354" bestFit="1" customWidth="1"/>
    <col min="53" max="61" width="11.44140625" style="354" bestFit="1" customWidth="1"/>
    <col min="62" max="66" width="11.44140625" style="354" customWidth="1"/>
    <col min="67" max="67" width="19.5546875" style="354" customWidth="1"/>
    <col min="68" max="68" width="11.44140625" style="354" customWidth="1"/>
    <col min="69" max="69" width="11.77734375" style="354" bestFit="1" customWidth="1"/>
    <col min="70" max="72" width="12.88671875" style="354" bestFit="1" customWidth="1"/>
    <col min="73" max="79" width="14" style="354" bestFit="1" customWidth="1"/>
    <col min="80" max="16384" width="10.88671875" style="354"/>
  </cols>
  <sheetData>
    <row r="1" spans="1:79" customFormat="1" ht="10" x14ac:dyDescent="0.2">
      <c r="C1" s="153"/>
      <c r="D1" s="153"/>
    </row>
    <row r="2" spans="1:79" customFormat="1" ht="14.5" x14ac:dyDescent="0.35">
      <c r="B2" s="336" t="s">
        <v>364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79" customFormat="1" ht="14.5" x14ac:dyDescent="0.35">
      <c r="B3" s="336" t="s">
        <v>283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</row>
    <row r="4" spans="1:79" customFormat="1" ht="14.5" x14ac:dyDescent="0.35">
      <c r="B4" s="336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</row>
    <row r="5" spans="1:79" s="340" customFormat="1" ht="13.5" thickBot="1" x14ac:dyDescent="0.35">
      <c r="B5" s="341" t="s">
        <v>284</v>
      </c>
      <c r="C5" s="421"/>
      <c r="D5" s="421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</row>
    <row r="6" spans="1:79" ht="10.25" customHeight="1" x14ac:dyDescent="0.25">
      <c r="A6" s="423" t="s">
        <v>165</v>
      </c>
      <c r="B6" s="424" t="s">
        <v>285</v>
      </c>
      <c r="C6" s="424" t="s">
        <v>365</v>
      </c>
      <c r="D6" s="424" t="s">
        <v>366</v>
      </c>
      <c r="E6" s="424" t="s">
        <v>367</v>
      </c>
      <c r="F6" s="424" t="s">
        <v>368</v>
      </c>
      <c r="G6" s="424" t="s">
        <v>288</v>
      </c>
      <c r="H6" s="424" t="s">
        <v>290</v>
      </c>
      <c r="I6" s="424" t="s">
        <v>369</v>
      </c>
      <c r="J6" s="425" t="s">
        <v>370</v>
      </c>
      <c r="K6" s="426"/>
      <c r="L6" s="426"/>
      <c r="M6" s="426"/>
      <c r="N6" s="427"/>
      <c r="O6" s="425" t="s">
        <v>371</v>
      </c>
      <c r="P6" s="426"/>
      <c r="Q6" s="426"/>
      <c r="R6" s="426"/>
      <c r="S6" s="427"/>
      <c r="T6" s="424" t="s">
        <v>171</v>
      </c>
      <c r="U6" s="424"/>
      <c r="V6" s="424"/>
      <c r="W6" s="424"/>
      <c r="X6" s="424" t="s">
        <v>372</v>
      </c>
      <c r="Y6" s="424" t="s">
        <v>292</v>
      </c>
      <c r="Z6" s="424"/>
      <c r="AA6" s="424" t="s">
        <v>373</v>
      </c>
      <c r="AB6" s="424"/>
      <c r="AC6" s="424"/>
      <c r="AD6" s="424"/>
      <c r="AE6" s="424"/>
      <c r="AF6" s="424"/>
      <c r="AG6" s="424" t="s">
        <v>296</v>
      </c>
      <c r="AH6" s="424"/>
      <c r="AI6" s="424" t="s">
        <v>297</v>
      </c>
      <c r="AJ6" s="424"/>
      <c r="AK6" s="424" t="s">
        <v>374</v>
      </c>
      <c r="AL6" s="424"/>
      <c r="AM6" s="424" t="s">
        <v>375</v>
      </c>
      <c r="AN6" s="424"/>
      <c r="AO6" s="424" t="s">
        <v>376</v>
      </c>
      <c r="AP6" s="424"/>
      <c r="AQ6" s="424" t="s">
        <v>377</v>
      </c>
      <c r="AR6" s="424"/>
      <c r="AS6" s="424" t="s">
        <v>51</v>
      </c>
      <c r="AT6" s="424"/>
      <c r="AU6" s="424" t="s">
        <v>38</v>
      </c>
      <c r="AV6" s="424"/>
      <c r="AW6" s="424" t="s">
        <v>40</v>
      </c>
      <c r="AX6" s="424"/>
      <c r="AY6" s="424" t="s">
        <v>378</v>
      </c>
      <c r="AZ6" s="424"/>
      <c r="BA6" s="424" t="s">
        <v>42</v>
      </c>
      <c r="BB6" s="424"/>
      <c r="BC6" s="424" t="s">
        <v>41</v>
      </c>
      <c r="BD6" s="424"/>
      <c r="BE6" s="428" t="s">
        <v>379</v>
      </c>
      <c r="BF6" s="429"/>
      <c r="BG6" s="430"/>
      <c r="BH6" s="424" t="s">
        <v>295</v>
      </c>
      <c r="BI6" s="424"/>
      <c r="BJ6" s="431" t="s">
        <v>294</v>
      </c>
      <c r="BK6" s="431" t="s">
        <v>228</v>
      </c>
      <c r="BL6" s="431" t="s">
        <v>235</v>
      </c>
      <c r="BM6" s="431" t="s">
        <v>29</v>
      </c>
      <c r="BN6" s="431" t="s">
        <v>53</v>
      </c>
      <c r="BO6" s="432" t="s">
        <v>380</v>
      </c>
      <c r="BP6" s="431" t="s">
        <v>58</v>
      </c>
      <c r="BQ6" s="425" t="s">
        <v>242</v>
      </c>
      <c r="BR6" s="433" t="s">
        <v>223</v>
      </c>
      <c r="BS6" s="429"/>
      <c r="BT6" s="434"/>
      <c r="BU6" s="435" t="s">
        <v>224</v>
      </c>
      <c r="BV6" s="433" t="s">
        <v>225</v>
      </c>
      <c r="BW6" s="429"/>
      <c r="BX6" s="434"/>
      <c r="BY6" s="433" t="s">
        <v>226</v>
      </c>
      <c r="BZ6" s="429"/>
      <c r="CA6" s="434"/>
    </row>
    <row r="7" spans="1:79" ht="15" customHeight="1" x14ac:dyDescent="0.25">
      <c r="A7" s="436"/>
      <c r="B7" s="437"/>
      <c r="C7" s="437"/>
      <c r="D7" s="437"/>
      <c r="E7" s="437"/>
      <c r="F7" s="437"/>
      <c r="G7" s="437"/>
      <c r="H7" s="437"/>
      <c r="I7" s="437"/>
      <c r="J7" s="438" t="s">
        <v>381</v>
      </c>
      <c r="K7" s="438" t="s">
        <v>382</v>
      </c>
      <c r="L7" s="438" t="s">
        <v>383</v>
      </c>
      <c r="M7" s="438" t="s">
        <v>384</v>
      </c>
      <c r="N7" s="438" t="s">
        <v>385</v>
      </c>
      <c r="O7" s="438" t="s">
        <v>381</v>
      </c>
      <c r="P7" s="438" t="s">
        <v>382</v>
      </c>
      <c r="Q7" s="438" t="s">
        <v>383</v>
      </c>
      <c r="R7" s="438" t="s">
        <v>384</v>
      </c>
      <c r="S7" s="438" t="s">
        <v>385</v>
      </c>
      <c r="T7" s="438" t="s">
        <v>381</v>
      </c>
      <c r="U7" s="438" t="s">
        <v>382</v>
      </c>
      <c r="V7" s="438" t="s">
        <v>383</v>
      </c>
      <c r="W7" s="438" t="s">
        <v>384</v>
      </c>
      <c r="X7" s="437"/>
      <c r="Y7" s="437"/>
      <c r="Z7" s="437"/>
      <c r="AA7" s="439" t="s">
        <v>386</v>
      </c>
      <c r="AB7" s="440"/>
      <c r="AC7" s="441"/>
      <c r="AD7" s="439" t="s">
        <v>387</v>
      </c>
      <c r="AE7" s="440"/>
      <c r="AF7" s="441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7"/>
      <c r="BC7" s="437"/>
      <c r="BD7" s="437"/>
      <c r="BE7" s="442"/>
      <c r="BF7" s="443"/>
      <c r="BG7" s="444"/>
      <c r="BH7" s="437"/>
      <c r="BI7" s="437"/>
      <c r="BJ7" s="445"/>
      <c r="BK7" s="445"/>
      <c r="BL7" s="445"/>
      <c r="BM7" s="445"/>
      <c r="BN7" s="445"/>
      <c r="BO7" s="446"/>
      <c r="BP7" s="445"/>
      <c r="BQ7" s="439"/>
      <c r="BR7" s="447"/>
      <c r="BS7" s="443"/>
      <c r="BT7" s="448"/>
      <c r="BU7" s="449"/>
      <c r="BV7" s="447"/>
      <c r="BW7" s="443"/>
      <c r="BX7" s="448"/>
      <c r="BY7" s="447"/>
      <c r="BZ7" s="443"/>
      <c r="CA7" s="448"/>
    </row>
    <row r="8" spans="1:79" ht="15" customHeight="1" x14ac:dyDescent="0.25">
      <c r="A8" s="436"/>
      <c r="B8" s="437"/>
      <c r="C8" s="437"/>
      <c r="D8" s="437"/>
      <c r="E8" s="437"/>
      <c r="F8" s="450"/>
      <c r="G8" s="450"/>
      <c r="H8" s="450"/>
      <c r="I8" s="450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50"/>
      <c r="Y8" s="450"/>
      <c r="Z8" s="450"/>
      <c r="AA8" s="451" t="s">
        <v>303</v>
      </c>
      <c r="AB8" s="451" t="s">
        <v>371</v>
      </c>
      <c r="AC8" s="451" t="s">
        <v>128</v>
      </c>
      <c r="AD8" s="451" t="s">
        <v>303</v>
      </c>
      <c r="AE8" s="451" t="s">
        <v>371</v>
      </c>
      <c r="AF8" s="451" t="s">
        <v>128</v>
      </c>
      <c r="AG8" s="450"/>
      <c r="AH8" s="450"/>
      <c r="AI8" s="450"/>
      <c r="AJ8" s="450"/>
      <c r="AK8" s="450"/>
      <c r="AL8" s="450"/>
      <c r="AM8" s="450"/>
      <c r="AN8" s="450"/>
      <c r="AO8" s="450"/>
      <c r="AP8" s="450"/>
      <c r="AQ8" s="450"/>
      <c r="AR8" s="450"/>
      <c r="AS8" s="450"/>
      <c r="AT8" s="450"/>
      <c r="AU8" s="450"/>
      <c r="AV8" s="450"/>
      <c r="AW8" s="450"/>
      <c r="AX8" s="450"/>
      <c r="AY8" s="450"/>
      <c r="AZ8" s="450"/>
      <c r="BA8" s="450"/>
      <c r="BB8" s="450"/>
      <c r="BC8" s="450"/>
      <c r="BD8" s="450"/>
      <c r="BE8" s="452"/>
      <c r="BF8" s="453"/>
      <c r="BG8" s="454"/>
      <c r="BH8" s="450"/>
      <c r="BI8" s="450"/>
      <c r="BJ8" s="445"/>
      <c r="BK8" s="445"/>
      <c r="BL8" s="445"/>
      <c r="BM8" s="445"/>
      <c r="BN8" s="445"/>
      <c r="BO8" s="446"/>
      <c r="BP8" s="445"/>
      <c r="BQ8" s="455"/>
      <c r="BR8" s="456"/>
      <c r="BS8" s="453"/>
      <c r="BT8" s="457"/>
      <c r="BU8" s="458"/>
      <c r="BV8" s="456"/>
      <c r="BW8" s="453"/>
      <c r="BX8" s="457"/>
      <c r="BY8" s="456"/>
      <c r="BZ8" s="453"/>
      <c r="CA8" s="457"/>
    </row>
    <row r="9" spans="1:79" ht="19.5" customHeight="1" x14ac:dyDescent="0.25">
      <c r="A9" s="436"/>
      <c r="B9" s="437"/>
      <c r="C9" s="437"/>
      <c r="D9" s="437"/>
      <c r="E9" s="437"/>
      <c r="F9" s="450"/>
      <c r="G9" s="450"/>
      <c r="H9" s="450"/>
      <c r="I9" s="450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50"/>
      <c r="Y9" s="450"/>
      <c r="Z9" s="450"/>
      <c r="AA9" s="459"/>
      <c r="AB9" s="459"/>
      <c r="AC9" s="459"/>
      <c r="AD9" s="459"/>
      <c r="AE9" s="459"/>
      <c r="AF9" s="459"/>
      <c r="AG9" s="450"/>
      <c r="AH9" s="450"/>
      <c r="AI9" s="450"/>
      <c r="AJ9" s="450"/>
      <c r="AK9" s="450"/>
      <c r="AL9" s="450"/>
      <c r="AM9" s="450"/>
      <c r="AN9" s="450"/>
      <c r="AO9" s="450"/>
      <c r="AP9" s="450"/>
      <c r="AQ9" s="450"/>
      <c r="AR9" s="450"/>
      <c r="AS9" s="450"/>
      <c r="AT9" s="450"/>
      <c r="AU9" s="450"/>
      <c r="AV9" s="450"/>
      <c r="AW9" s="450"/>
      <c r="AX9" s="450"/>
      <c r="AY9" s="450"/>
      <c r="AZ9" s="450"/>
      <c r="BA9" s="450"/>
      <c r="BB9" s="450"/>
      <c r="BC9" s="450"/>
      <c r="BD9" s="450"/>
      <c r="BE9" s="451" t="s">
        <v>303</v>
      </c>
      <c r="BF9" s="451" t="s">
        <v>371</v>
      </c>
      <c r="BG9" s="451" t="s">
        <v>128</v>
      </c>
      <c r="BH9" s="450"/>
      <c r="BI9" s="450"/>
      <c r="BJ9" s="445"/>
      <c r="BK9" s="445"/>
      <c r="BL9" s="445"/>
      <c r="BM9" s="445"/>
      <c r="BN9" s="445"/>
      <c r="BO9" s="446"/>
      <c r="BP9" s="445"/>
      <c r="BQ9" s="455"/>
      <c r="BR9" s="460" t="s">
        <v>243</v>
      </c>
      <c r="BS9" s="451" t="s">
        <v>244</v>
      </c>
      <c r="BT9" s="461" t="s">
        <v>245</v>
      </c>
      <c r="BU9" s="458"/>
      <c r="BV9" s="460" t="s">
        <v>243</v>
      </c>
      <c r="BW9" s="451" t="s">
        <v>244</v>
      </c>
      <c r="BX9" s="461" t="s">
        <v>245</v>
      </c>
      <c r="BY9" s="460" t="s">
        <v>243</v>
      </c>
      <c r="BZ9" s="451" t="s">
        <v>244</v>
      </c>
      <c r="CA9" s="461" t="s">
        <v>245</v>
      </c>
    </row>
    <row r="10" spans="1:79" ht="17" customHeight="1" thickBot="1" x14ac:dyDescent="0.3">
      <c r="A10" s="462"/>
      <c r="B10" s="463"/>
      <c r="C10" s="463"/>
      <c r="D10" s="463"/>
      <c r="E10" s="463"/>
      <c r="F10" s="464"/>
      <c r="G10" s="464"/>
      <c r="H10" s="464"/>
      <c r="I10" s="464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4"/>
      <c r="Y10" s="466" t="s">
        <v>303</v>
      </c>
      <c r="Z10" s="466" t="s">
        <v>128</v>
      </c>
      <c r="AA10" s="467"/>
      <c r="AB10" s="467"/>
      <c r="AC10" s="467"/>
      <c r="AD10" s="467"/>
      <c r="AE10" s="467"/>
      <c r="AF10" s="467"/>
      <c r="AG10" s="466" t="s">
        <v>303</v>
      </c>
      <c r="AH10" s="466" t="s">
        <v>128</v>
      </c>
      <c r="AI10" s="466" t="s">
        <v>303</v>
      </c>
      <c r="AJ10" s="466" t="s">
        <v>128</v>
      </c>
      <c r="AK10" s="466" t="s">
        <v>303</v>
      </c>
      <c r="AL10" s="466" t="s">
        <v>128</v>
      </c>
      <c r="AM10" s="466" t="s">
        <v>303</v>
      </c>
      <c r="AN10" s="466" t="s">
        <v>128</v>
      </c>
      <c r="AO10" s="466" t="s">
        <v>303</v>
      </c>
      <c r="AP10" s="466" t="s">
        <v>128</v>
      </c>
      <c r="AQ10" s="466" t="s">
        <v>303</v>
      </c>
      <c r="AR10" s="466" t="s">
        <v>128</v>
      </c>
      <c r="AS10" s="466" t="s">
        <v>303</v>
      </c>
      <c r="AT10" s="466" t="s">
        <v>128</v>
      </c>
      <c r="AU10" s="466" t="s">
        <v>303</v>
      </c>
      <c r="AV10" s="466" t="s">
        <v>128</v>
      </c>
      <c r="AW10" s="466" t="s">
        <v>303</v>
      </c>
      <c r="AX10" s="466" t="s">
        <v>128</v>
      </c>
      <c r="AY10" s="466" t="s">
        <v>303</v>
      </c>
      <c r="AZ10" s="466" t="s">
        <v>128</v>
      </c>
      <c r="BA10" s="466" t="s">
        <v>303</v>
      </c>
      <c r="BB10" s="466" t="s">
        <v>128</v>
      </c>
      <c r="BC10" s="466" t="s">
        <v>303</v>
      </c>
      <c r="BD10" s="466" t="s">
        <v>128</v>
      </c>
      <c r="BE10" s="467"/>
      <c r="BF10" s="467"/>
      <c r="BG10" s="467"/>
      <c r="BH10" s="466" t="s">
        <v>303</v>
      </c>
      <c r="BI10" s="466" t="s">
        <v>128</v>
      </c>
      <c r="BJ10" s="465"/>
      <c r="BK10" s="465"/>
      <c r="BL10" s="465"/>
      <c r="BM10" s="465"/>
      <c r="BN10" s="465"/>
      <c r="BO10" s="468"/>
      <c r="BP10" s="465"/>
      <c r="BQ10" s="469"/>
      <c r="BR10" s="470"/>
      <c r="BS10" s="467"/>
      <c r="BT10" s="471"/>
      <c r="BU10" s="472"/>
      <c r="BV10" s="470"/>
      <c r="BW10" s="467"/>
      <c r="BX10" s="471"/>
      <c r="BY10" s="470"/>
      <c r="BZ10" s="467"/>
      <c r="CA10" s="471"/>
    </row>
    <row r="11" spans="1:79" x14ac:dyDescent="0.25">
      <c r="A11" s="473">
        <v>1</v>
      </c>
      <c r="B11" s="474" t="s">
        <v>388</v>
      </c>
      <c r="C11" s="474" t="s">
        <v>389</v>
      </c>
      <c r="D11" s="475" t="s">
        <v>390</v>
      </c>
      <c r="E11" s="476"/>
      <c r="F11" s="475" t="s">
        <v>333</v>
      </c>
      <c r="G11" s="386" t="s">
        <v>391</v>
      </c>
      <c r="H11" s="388">
        <v>4.1900000000000004</v>
      </c>
      <c r="I11" s="390">
        <v>74150.429999999993</v>
      </c>
      <c r="J11" s="390">
        <v>0</v>
      </c>
      <c r="K11" s="390">
        <v>0</v>
      </c>
      <c r="L11" s="390">
        <v>0.75</v>
      </c>
      <c r="M11" s="390">
        <v>0.375</v>
      </c>
      <c r="N11" s="390">
        <f t="shared" ref="N11:N41" si="0">J11+K11+L11+M11</f>
        <v>1.125</v>
      </c>
      <c r="O11" s="390">
        <v>0</v>
      </c>
      <c r="P11" s="390">
        <v>0</v>
      </c>
      <c r="Q11" s="390">
        <v>12</v>
      </c>
      <c r="R11" s="390">
        <v>6</v>
      </c>
      <c r="S11" s="390">
        <f t="shared" ref="S11:S41" si="1">O11+P11+Q11+R11</f>
        <v>18</v>
      </c>
      <c r="T11" s="390">
        <v>0</v>
      </c>
      <c r="U11" s="390">
        <v>0</v>
      </c>
      <c r="V11" s="390">
        <v>111225.64</v>
      </c>
      <c r="W11" s="390">
        <v>55612.83</v>
      </c>
      <c r="X11" s="390">
        <f t="shared" ref="X11:X41" si="2">T11+U11+V11+W11</f>
        <v>166838.47</v>
      </c>
      <c r="Y11" s="388">
        <v>25</v>
      </c>
      <c r="Z11" s="390">
        <v>41709.620000000003</v>
      </c>
      <c r="AA11" s="388">
        <v>0</v>
      </c>
      <c r="AB11" s="390">
        <v>0</v>
      </c>
      <c r="AC11" s="390">
        <v>0</v>
      </c>
      <c r="AD11" s="388">
        <v>40</v>
      </c>
      <c r="AE11" s="390">
        <v>18</v>
      </c>
      <c r="AF11" s="390">
        <v>7963.65</v>
      </c>
      <c r="AG11" s="388">
        <v>0</v>
      </c>
      <c r="AH11" s="390">
        <v>0</v>
      </c>
      <c r="AI11" s="388">
        <v>0</v>
      </c>
      <c r="AJ11" s="390">
        <v>0</v>
      </c>
      <c r="AK11" s="388">
        <v>0</v>
      </c>
      <c r="AL11" s="390">
        <v>0</v>
      </c>
      <c r="AM11" s="388">
        <v>0</v>
      </c>
      <c r="AN11" s="390">
        <v>0</v>
      </c>
      <c r="AO11" s="388">
        <v>0</v>
      </c>
      <c r="AP11" s="390">
        <v>0</v>
      </c>
      <c r="AQ11" s="388">
        <v>0</v>
      </c>
      <c r="AR11" s="390">
        <v>0</v>
      </c>
      <c r="AS11" s="388">
        <v>0</v>
      </c>
      <c r="AT11" s="390">
        <v>0</v>
      </c>
      <c r="AU11" s="388">
        <v>0</v>
      </c>
      <c r="AV11" s="390">
        <v>0</v>
      </c>
      <c r="AW11" s="388">
        <v>0</v>
      </c>
      <c r="AX11" s="390">
        <v>0</v>
      </c>
      <c r="AY11" s="388">
        <v>30</v>
      </c>
      <c r="AZ11" s="390">
        <v>62564.43</v>
      </c>
      <c r="BA11" s="388">
        <v>0</v>
      </c>
      <c r="BB11" s="390">
        <v>0</v>
      </c>
      <c r="BC11" s="388">
        <v>0</v>
      </c>
      <c r="BD11" s="390">
        <v>0</v>
      </c>
      <c r="BE11" s="388">
        <v>0</v>
      </c>
      <c r="BF11" s="390">
        <v>0</v>
      </c>
      <c r="BG11" s="390">
        <v>0</v>
      </c>
      <c r="BH11" s="388">
        <v>10</v>
      </c>
      <c r="BI11" s="390">
        <v>20854.810000000001</v>
      </c>
      <c r="BJ11" s="390">
        <v>0</v>
      </c>
      <c r="BK11" s="390">
        <v>0</v>
      </c>
      <c r="BL11" s="390">
        <v>0</v>
      </c>
      <c r="BM11" s="390">
        <v>0</v>
      </c>
      <c r="BN11" s="390">
        <v>0</v>
      </c>
      <c r="BO11" s="390">
        <v>0</v>
      </c>
      <c r="BP11" s="390">
        <f t="shared" ref="BP11:BP41" si="3">BQ11-(AC11+AF11+AH11+AJ11+AL11+AN11+AP11+AR11+AT11+AV11+AX11+AZ11+BB11+BD11+BG11+BI11+BJ11+BK11+BL11+BM11+BN11+BO11)</f>
        <v>0</v>
      </c>
      <c r="BQ11" s="390">
        <v>91382.889999999985</v>
      </c>
      <c r="BR11" s="390">
        <f t="shared" ref="BR11:BR41" si="4">X11+Z11+BQ11</f>
        <v>299930.98</v>
      </c>
      <c r="BS11" s="390">
        <f t="shared" ref="BS11:BS41" si="5">BR11-BT11</f>
        <v>299930.98</v>
      </c>
      <c r="BT11" s="390">
        <v>0</v>
      </c>
      <c r="BU11" s="477">
        <f t="shared" ref="BU11:BU41" si="6">BR11*12</f>
        <v>3599171.76</v>
      </c>
      <c r="BV11" s="393">
        <v>185376.08</v>
      </c>
      <c r="BW11" s="390">
        <f t="shared" ref="BW11:BW41" si="7">BV11-BX11</f>
        <v>185376.08</v>
      </c>
      <c r="BX11" s="394">
        <v>0</v>
      </c>
      <c r="BY11" s="390">
        <v>0</v>
      </c>
      <c r="BZ11" s="390">
        <f t="shared" ref="BZ11:BZ41" si="8">BY11-CA11</f>
        <v>0</v>
      </c>
      <c r="CA11" s="394"/>
    </row>
    <row r="12" spans="1:79" s="478" customFormat="1" x14ac:dyDescent="0.2">
      <c r="A12" s="473">
        <v>2</v>
      </c>
      <c r="B12" s="474" t="s">
        <v>392</v>
      </c>
      <c r="C12" s="474" t="s">
        <v>393</v>
      </c>
      <c r="D12" s="475" t="s">
        <v>390</v>
      </c>
      <c r="E12" s="476"/>
      <c r="F12" s="475" t="s">
        <v>394</v>
      </c>
      <c r="G12" s="386" t="s">
        <v>327</v>
      </c>
      <c r="H12" s="388">
        <v>4.79</v>
      </c>
      <c r="I12" s="390">
        <v>211921.58</v>
      </c>
      <c r="J12" s="390">
        <v>0</v>
      </c>
      <c r="K12" s="390">
        <v>1</v>
      </c>
      <c r="L12" s="390">
        <v>0</v>
      </c>
      <c r="M12" s="390">
        <v>0</v>
      </c>
      <c r="N12" s="390">
        <f t="shared" si="0"/>
        <v>1</v>
      </c>
      <c r="O12" s="390">
        <v>0</v>
      </c>
      <c r="P12" s="390">
        <v>16</v>
      </c>
      <c r="Q12" s="390">
        <v>0</v>
      </c>
      <c r="R12" s="390">
        <v>0</v>
      </c>
      <c r="S12" s="390">
        <f t="shared" si="1"/>
        <v>16</v>
      </c>
      <c r="T12" s="390">
        <v>0</v>
      </c>
      <c r="U12" s="390">
        <v>169537.25999999998</v>
      </c>
      <c r="V12" s="390">
        <v>0</v>
      </c>
      <c r="W12" s="390">
        <v>0</v>
      </c>
      <c r="X12" s="390">
        <f t="shared" si="2"/>
        <v>169537.25999999998</v>
      </c>
      <c r="Y12" s="388">
        <v>25</v>
      </c>
      <c r="Z12" s="390">
        <v>42384.32</v>
      </c>
      <c r="AA12" s="388">
        <v>0</v>
      </c>
      <c r="AB12" s="390">
        <v>0</v>
      </c>
      <c r="AC12" s="390">
        <v>0</v>
      </c>
      <c r="AD12" s="388">
        <v>40</v>
      </c>
      <c r="AE12" s="390">
        <v>9</v>
      </c>
      <c r="AF12" s="390">
        <v>3981.83</v>
      </c>
      <c r="AG12" s="388">
        <v>25</v>
      </c>
      <c r="AH12" s="390">
        <v>4424.25</v>
      </c>
      <c r="AI12" s="388">
        <v>0</v>
      </c>
      <c r="AJ12" s="390">
        <v>0</v>
      </c>
      <c r="AK12" s="388">
        <v>0</v>
      </c>
      <c r="AL12" s="390">
        <v>0</v>
      </c>
      <c r="AM12" s="388">
        <v>0</v>
      </c>
      <c r="AN12" s="390">
        <v>0</v>
      </c>
      <c r="AO12" s="388">
        <v>35</v>
      </c>
      <c r="AP12" s="390">
        <v>74172.55</v>
      </c>
      <c r="AQ12" s="388">
        <v>0</v>
      </c>
      <c r="AR12" s="390">
        <v>0</v>
      </c>
      <c r="AS12" s="388">
        <v>0</v>
      </c>
      <c r="AT12" s="390">
        <v>0</v>
      </c>
      <c r="AU12" s="388">
        <v>0</v>
      </c>
      <c r="AV12" s="390">
        <v>0</v>
      </c>
      <c r="AW12" s="388">
        <v>0</v>
      </c>
      <c r="AX12" s="390">
        <v>0</v>
      </c>
      <c r="AY12" s="388">
        <v>30</v>
      </c>
      <c r="AZ12" s="390">
        <v>63576.47</v>
      </c>
      <c r="BA12" s="388">
        <v>0</v>
      </c>
      <c r="BB12" s="390">
        <v>0</v>
      </c>
      <c r="BC12" s="388">
        <v>0</v>
      </c>
      <c r="BD12" s="390">
        <v>0</v>
      </c>
      <c r="BE12" s="388">
        <v>0</v>
      </c>
      <c r="BF12" s="390">
        <v>0</v>
      </c>
      <c r="BG12" s="390">
        <v>0</v>
      </c>
      <c r="BH12" s="388">
        <v>10</v>
      </c>
      <c r="BI12" s="390">
        <v>21192.16</v>
      </c>
      <c r="BJ12" s="390">
        <v>0</v>
      </c>
      <c r="BK12" s="390">
        <v>0</v>
      </c>
      <c r="BL12" s="390">
        <v>0</v>
      </c>
      <c r="BM12" s="390">
        <v>0</v>
      </c>
      <c r="BN12" s="390">
        <v>0</v>
      </c>
      <c r="BO12" s="390">
        <v>0</v>
      </c>
      <c r="BP12" s="390">
        <f t="shared" si="3"/>
        <v>0</v>
      </c>
      <c r="BQ12" s="390">
        <v>167347.26000000004</v>
      </c>
      <c r="BR12" s="390">
        <f t="shared" si="4"/>
        <v>379268.84</v>
      </c>
      <c r="BS12" s="390">
        <f t="shared" si="5"/>
        <v>379268.84</v>
      </c>
      <c r="BT12" s="390">
        <v>0</v>
      </c>
      <c r="BU12" s="477">
        <f t="shared" si="6"/>
        <v>4551226.08</v>
      </c>
      <c r="BV12" s="393">
        <v>211921.58</v>
      </c>
      <c r="BW12" s="390">
        <f t="shared" si="7"/>
        <v>211921.58</v>
      </c>
      <c r="BX12" s="394">
        <v>0</v>
      </c>
      <c r="BY12" s="390">
        <v>0</v>
      </c>
      <c r="BZ12" s="390">
        <f t="shared" si="8"/>
        <v>0</v>
      </c>
      <c r="CA12" s="394"/>
    </row>
    <row r="13" spans="1:79" x14ac:dyDescent="0.25">
      <c r="A13" s="473">
        <v>3</v>
      </c>
      <c r="B13" s="474" t="s">
        <v>340</v>
      </c>
      <c r="C13" s="474" t="s">
        <v>395</v>
      </c>
      <c r="D13" s="475" t="s">
        <v>390</v>
      </c>
      <c r="E13" s="476"/>
      <c r="F13" s="475" t="s">
        <v>317</v>
      </c>
      <c r="G13" s="386" t="s">
        <v>314</v>
      </c>
      <c r="H13" s="388">
        <v>4.8099999999999996</v>
      </c>
      <c r="I13" s="390">
        <v>212806.43</v>
      </c>
      <c r="J13" s="390">
        <v>0</v>
      </c>
      <c r="K13" s="390">
        <v>0.21879999999999999</v>
      </c>
      <c r="L13" s="390">
        <v>0.3125</v>
      </c>
      <c r="M13" s="390">
        <v>0.375</v>
      </c>
      <c r="N13" s="390">
        <f t="shared" si="0"/>
        <v>0.90629999999999999</v>
      </c>
      <c r="O13" s="390">
        <v>0</v>
      </c>
      <c r="P13" s="390">
        <v>3.5</v>
      </c>
      <c r="Q13" s="390">
        <v>5</v>
      </c>
      <c r="R13" s="390">
        <v>6</v>
      </c>
      <c r="S13" s="390">
        <f t="shared" si="1"/>
        <v>14.5</v>
      </c>
      <c r="T13" s="390">
        <v>0</v>
      </c>
      <c r="U13" s="390">
        <v>37241.130000000005</v>
      </c>
      <c r="V13" s="390">
        <v>53201.609999999993</v>
      </c>
      <c r="W13" s="390">
        <v>63841.930000000008</v>
      </c>
      <c r="X13" s="390">
        <f t="shared" si="2"/>
        <v>154284.66999999998</v>
      </c>
      <c r="Y13" s="388">
        <v>25</v>
      </c>
      <c r="Z13" s="390">
        <v>38571.160000000003</v>
      </c>
      <c r="AA13" s="388">
        <v>0</v>
      </c>
      <c r="AB13" s="390">
        <v>0</v>
      </c>
      <c r="AC13" s="390">
        <v>0</v>
      </c>
      <c r="AD13" s="388">
        <v>0</v>
      </c>
      <c r="AE13" s="390">
        <v>0</v>
      </c>
      <c r="AF13" s="390">
        <v>0</v>
      </c>
      <c r="AG13" s="388">
        <v>60</v>
      </c>
      <c r="AH13" s="390">
        <v>10618.2</v>
      </c>
      <c r="AI13" s="388">
        <v>20</v>
      </c>
      <c r="AJ13" s="390">
        <v>3539.4</v>
      </c>
      <c r="AK13" s="388">
        <v>0</v>
      </c>
      <c r="AL13" s="390">
        <v>0</v>
      </c>
      <c r="AM13" s="388">
        <v>0</v>
      </c>
      <c r="AN13" s="390">
        <v>0</v>
      </c>
      <c r="AO13" s="388">
        <v>0</v>
      </c>
      <c r="AP13" s="390">
        <v>0</v>
      </c>
      <c r="AQ13" s="388">
        <v>30</v>
      </c>
      <c r="AR13" s="390">
        <v>57856.74</v>
      </c>
      <c r="AS13" s="388">
        <v>0</v>
      </c>
      <c r="AT13" s="390">
        <v>0</v>
      </c>
      <c r="AU13" s="388">
        <v>0</v>
      </c>
      <c r="AV13" s="390">
        <v>0</v>
      </c>
      <c r="AW13" s="388">
        <v>0</v>
      </c>
      <c r="AX13" s="390">
        <v>0</v>
      </c>
      <c r="AY13" s="388">
        <v>30</v>
      </c>
      <c r="AZ13" s="390">
        <v>57856.74</v>
      </c>
      <c r="BA13" s="388">
        <v>0</v>
      </c>
      <c r="BB13" s="390">
        <v>0</v>
      </c>
      <c r="BC13" s="388">
        <v>0</v>
      </c>
      <c r="BD13" s="390">
        <v>0</v>
      </c>
      <c r="BE13" s="388">
        <v>0</v>
      </c>
      <c r="BF13" s="390">
        <v>0</v>
      </c>
      <c r="BG13" s="390">
        <v>0</v>
      </c>
      <c r="BH13" s="388">
        <v>10</v>
      </c>
      <c r="BI13" s="390">
        <v>19285.580000000002</v>
      </c>
      <c r="BJ13" s="390">
        <v>0</v>
      </c>
      <c r="BK13" s="390">
        <v>0</v>
      </c>
      <c r="BL13" s="390">
        <v>0</v>
      </c>
      <c r="BM13" s="390">
        <v>0</v>
      </c>
      <c r="BN13" s="390">
        <v>0</v>
      </c>
      <c r="BO13" s="390">
        <v>0</v>
      </c>
      <c r="BP13" s="390">
        <f t="shared" si="3"/>
        <v>0</v>
      </c>
      <c r="BQ13" s="390">
        <v>149156.65999999995</v>
      </c>
      <c r="BR13" s="390">
        <f t="shared" si="4"/>
        <v>342012.48999999993</v>
      </c>
      <c r="BS13" s="390">
        <f t="shared" si="5"/>
        <v>342012.48999999993</v>
      </c>
      <c r="BT13" s="390">
        <v>0</v>
      </c>
      <c r="BU13" s="477">
        <f t="shared" si="6"/>
        <v>4104149.879999999</v>
      </c>
      <c r="BV13" s="393">
        <v>192866.47</v>
      </c>
      <c r="BW13" s="390">
        <f t="shared" si="7"/>
        <v>192866.47</v>
      </c>
      <c r="BX13" s="394">
        <v>0</v>
      </c>
      <c r="BY13" s="390">
        <v>0</v>
      </c>
      <c r="BZ13" s="390">
        <f t="shared" si="8"/>
        <v>0</v>
      </c>
      <c r="CA13" s="394"/>
    </row>
    <row r="14" spans="1:79" x14ac:dyDescent="0.25">
      <c r="A14" s="473">
        <v>4</v>
      </c>
      <c r="B14" s="474" t="s">
        <v>396</v>
      </c>
      <c r="C14" s="474" t="s">
        <v>397</v>
      </c>
      <c r="D14" s="475" t="s">
        <v>390</v>
      </c>
      <c r="E14" s="476"/>
      <c r="F14" s="475" t="s">
        <v>398</v>
      </c>
      <c r="G14" s="386" t="s">
        <v>399</v>
      </c>
      <c r="H14" s="388">
        <v>5.41</v>
      </c>
      <c r="I14" s="390">
        <v>239351.93</v>
      </c>
      <c r="J14" s="390">
        <v>0</v>
      </c>
      <c r="K14" s="390">
        <v>0.125</v>
      </c>
      <c r="L14" s="390">
        <v>0.5625</v>
      </c>
      <c r="M14" s="390">
        <v>0.25</v>
      </c>
      <c r="N14" s="390">
        <f t="shared" si="0"/>
        <v>0.9375</v>
      </c>
      <c r="O14" s="390">
        <v>0</v>
      </c>
      <c r="P14" s="390">
        <v>2</v>
      </c>
      <c r="Q14" s="390">
        <v>9</v>
      </c>
      <c r="R14" s="390">
        <v>4</v>
      </c>
      <c r="S14" s="390">
        <f t="shared" si="1"/>
        <v>15</v>
      </c>
      <c r="T14" s="390">
        <v>0</v>
      </c>
      <c r="U14" s="390">
        <v>23935.190000000002</v>
      </c>
      <c r="V14" s="390">
        <v>107708.35999999999</v>
      </c>
      <c r="W14" s="390">
        <v>47870.380000000005</v>
      </c>
      <c r="X14" s="390">
        <f t="shared" si="2"/>
        <v>179513.93</v>
      </c>
      <c r="Y14" s="388">
        <v>25</v>
      </c>
      <c r="Z14" s="390">
        <v>44878.5</v>
      </c>
      <c r="AA14" s="388">
        <v>20</v>
      </c>
      <c r="AB14" s="390">
        <v>15</v>
      </c>
      <c r="AC14" s="390">
        <v>3318.19</v>
      </c>
      <c r="AD14" s="388">
        <v>0</v>
      </c>
      <c r="AE14" s="390">
        <v>0</v>
      </c>
      <c r="AF14" s="390">
        <v>0</v>
      </c>
      <c r="AG14" s="388">
        <v>0</v>
      </c>
      <c r="AH14" s="390">
        <v>0</v>
      </c>
      <c r="AI14" s="388">
        <v>0</v>
      </c>
      <c r="AJ14" s="390">
        <v>0</v>
      </c>
      <c r="AK14" s="388">
        <v>0</v>
      </c>
      <c r="AL14" s="390">
        <v>0</v>
      </c>
      <c r="AM14" s="388">
        <v>40</v>
      </c>
      <c r="AN14" s="390">
        <v>89756.97</v>
      </c>
      <c r="AO14" s="388">
        <v>0</v>
      </c>
      <c r="AP14" s="390">
        <v>0</v>
      </c>
      <c r="AQ14" s="388">
        <v>0</v>
      </c>
      <c r="AR14" s="390">
        <v>0</v>
      </c>
      <c r="AS14" s="388">
        <v>0</v>
      </c>
      <c r="AT14" s="390">
        <v>0</v>
      </c>
      <c r="AU14" s="388">
        <v>1</v>
      </c>
      <c r="AV14" s="390">
        <v>16590.939999999999</v>
      </c>
      <c r="AW14" s="388">
        <v>0</v>
      </c>
      <c r="AX14" s="390">
        <v>0</v>
      </c>
      <c r="AY14" s="388">
        <v>30</v>
      </c>
      <c r="AZ14" s="390">
        <v>67317.73</v>
      </c>
      <c r="BA14" s="388">
        <v>0</v>
      </c>
      <c r="BB14" s="390">
        <v>0</v>
      </c>
      <c r="BC14" s="388">
        <v>0</v>
      </c>
      <c r="BD14" s="390">
        <v>0</v>
      </c>
      <c r="BE14" s="388">
        <v>0</v>
      </c>
      <c r="BF14" s="390">
        <v>0</v>
      </c>
      <c r="BG14" s="390">
        <v>0</v>
      </c>
      <c r="BH14" s="388">
        <v>10</v>
      </c>
      <c r="BI14" s="390">
        <v>22439.25</v>
      </c>
      <c r="BJ14" s="390">
        <v>0</v>
      </c>
      <c r="BK14" s="390">
        <v>0</v>
      </c>
      <c r="BL14" s="390">
        <v>0</v>
      </c>
      <c r="BM14" s="390">
        <v>0</v>
      </c>
      <c r="BN14" s="390">
        <v>0</v>
      </c>
      <c r="BO14" s="390">
        <v>0</v>
      </c>
      <c r="BP14" s="390">
        <f t="shared" si="3"/>
        <v>0</v>
      </c>
      <c r="BQ14" s="390">
        <v>199423.08000000002</v>
      </c>
      <c r="BR14" s="390">
        <f t="shared" si="4"/>
        <v>423815.51</v>
      </c>
      <c r="BS14" s="390">
        <f t="shared" si="5"/>
        <v>423815.51</v>
      </c>
      <c r="BT14" s="390">
        <v>0</v>
      </c>
      <c r="BU14" s="477">
        <f t="shared" si="6"/>
        <v>5085786.12</v>
      </c>
      <c r="BV14" s="393">
        <v>224392.43</v>
      </c>
      <c r="BW14" s="390">
        <f t="shared" si="7"/>
        <v>224392.43</v>
      </c>
      <c r="BX14" s="394">
        <v>0</v>
      </c>
      <c r="BY14" s="390">
        <v>0</v>
      </c>
      <c r="BZ14" s="390">
        <f t="shared" si="8"/>
        <v>0</v>
      </c>
      <c r="CA14" s="394"/>
    </row>
    <row r="15" spans="1:79" x14ac:dyDescent="0.25">
      <c r="A15" s="473">
        <v>5</v>
      </c>
      <c r="B15" s="474" t="s">
        <v>400</v>
      </c>
      <c r="C15" s="474" t="s">
        <v>401</v>
      </c>
      <c r="D15" s="475" t="s">
        <v>390</v>
      </c>
      <c r="E15" s="476"/>
      <c r="F15" s="475" t="s">
        <v>394</v>
      </c>
      <c r="G15" s="386" t="s">
        <v>323</v>
      </c>
      <c r="H15" s="388">
        <v>4.8600000000000003</v>
      </c>
      <c r="I15" s="390">
        <v>215018.55</v>
      </c>
      <c r="J15" s="390">
        <v>0</v>
      </c>
      <c r="K15" s="390">
        <v>0.5</v>
      </c>
      <c r="L15" s="390">
        <v>0.4375</v>
      </c>
      <c r="M15" s="390">
        <v>0</v>
      </c>
      <c r="N15" s="390">
        <f t="shared" si="0"/>
        <v>0.9375</v>
      </c>
      <c r="O15" s="390">
        <v>0</v>
      </c>
      <c r="P15" s="390">
        <v>8</v>
      </c>
      <c r="Q15" s="390">
        <v>7</v>
      </c>
      <c r="R15" s="390">
        <v>0</v>
      </c>
      <c r="S15" s="390">
        <f t="shared" si="1"/>
        <v>15</v>
      </c>
      <c r="T15" s="390">
        <v>0</v>
      </c>
      <c r="U15" s="390">
        <v>86007.42</v>
      </c>
      <c r="V15" s="390">
        <v>75256.5</v>
      </c>
      <c r="W15" s="390">
        <v>0</v>
      </c>
      <c r="X15" s="390">
        <f t="shared" si="2"/>
        <v>161263.91999999998</v>
      </c>
      <c r="Y15" s="388">
        <v>25</v>
      </c>
      <c r="Z15" s="390">
        <v>40315.980000000003</v>
      </c>
      <c r="AA15" s="388">
        <v>0</v>
      </c>
      <c r="AB15" s="390">
        <v>0</v>
      </c>
      <c r="AC15" s="390">
        <v>0</v>
      </c>
      <c r="AD15" s="388">
        <v>0</v>
      </c>
      <c r="AE15" s="390">
        <v>0</v>
      </c>
      <c r="AF15" s="390">
        <v>0</v>
      </c>
      <c r="AG15" s="388">
        <v>0</v>
      </c>
      <c r="AH15" s="390">
        <v>0</v>
      </c>
      <c r="AI15" s="388">
        <v>20</v>
      </c>
      <c r="AJ15" s="390">
        <v>3539.4</v>
      </c>
      <c r="AK15" s="388">
        <v>0</v>
      </c>
      <c r="AL15" s="390">
        <v>0</v>
      </c>
      <c r="AM15" s="388">
        <v>0</v>
      </c>
      <c r="AN15" s="390">
        <v>0</v>
      </c>
      <c r="AO15" s="388">
        <v>35</v>
      </c>
      <c r="AP15" s="390">
        <v>70552.97</v>
      </c>
      <c r="AQ15" s="388">
        <v>0</v>
      </c>
      <c r="AR15" s="390">
        <v>0</v>
      </c>
      <c r="AS15" s="388">
        <v>0</v>
      </c>
      <c r="AT15" s="390">
        <v>0</v>
      </c>
      <c r="AU15" s="388">
        <v>0</v>
      </c>
      <c r="AV15" s="390">
        <v>0</v>
      </c>
      <c r="AW15" s="388">
        <v>0</v>
      </c>
      <c r="AX15" s="390">
        <v>0</v>
      </c>
      <c r="AY15" s="388">
        <v>30</v>
      </c>
      <c r="AZ15" s="390">
        <v>60473.96</v>
      </c>
      <c r="BA15" s="388">
        <v>0</v>
      </c>
      <c r="BB15" s="390">
        <v>0</v>
      </c>
      <c r="BC15" s="388">
        <v>0</v>
      </c>
      <c r="BD15" s="390">
        <v>0</v>
      </c>
      <c r="BE15" s="388">
        <v>0</v>
      </c>
      <c r="BF15" s="390">
        <v>0</v>
      </c>
      <c r="BG15" s="390">
        <v>0</v>
      </c>
      <c r="BH15" s="388">
        <v>10</v>
      </c>
      <c r="BI15" s="390">
        <v>20157.990000000002</v>
      </c>
      <c r="BJ15" s="390">
        <v>0</v>
      </c>
      <c r="BK15" s="390">
        <v>0</v>
      </c>
      <c r="BL15" s="390">
        <v>0</v>
      </c>
      <c r="BM15" s="390">
        <v>0</v>
      </c>
      <c r="BN15" s="390">
        <v>0</v>
      </c>
      <c r="BO15" s="390">
        <v>0</v>
      </c>
      <c r="BP15" s="390">
        <f t="shared" si="3"/>
        <v>0</v>
      </c>
      <c r="BQ15" s="390">
        <v>154724.31999999998</v>
      </c>
      <c r="BR15" s="390">
        <f t="shared" si="4"/>
        <v>356304.22</v>
      </c>
      <c r="BS15" s="390">
        <f t="shared" si="5"/>
        <v>356304.22</v>
      </c>
      <c r="BT15" s="390">
        <v>0</v>
      </c>
      <c r="BU15" s="477">
        <f t="shared" si="6"/>
        <v>4275650.6399999997</v>
      </c>
      <c r="BV15" s="393">
        <v>201579.89</v>
      </c>
      <c r="BW15" s="390">
        <f t="shared" si="7"/>
        <v>201579.89</v>
      </c>
      <c r="BX15" s="394">
        <v>0</v>
      </c>
      <c r="BY15" s="390">
        <v>0</v>
      </c>
      <c r="BZ15" s="390">
        <f t="shared" si="8"/>
        <v>0</v>
      </c>
      <c r="CA15" s="394"/>
    </row>
    <row r="16" spans="1:79" x14ac:dyDescent="0.25">
      <c r="A16" s="473">
        <v>6</v>
      </c>
      <c r="B16" s="474" t="s">
        <v>304</v>
      </c>
      <c r="C16" s="474" t="s">
        <v>402</v>
      </c>
      <c r="D16" s="475" t="s">
        <v>390</v>
      </c>
      <c r="E16" s="476"/>
      <c r="F16" s="475" t="s">
        <v>398</v>
      </c>
      <c r="G16" s="386" t="s">
        <v>403</v>
      </c>
      <c r="H16" s="388">
        <v>5.41</v>
      </c>
      <c r="I16" s="390">
        <v>239351.93</v>
      </c>
      <c r="J16" s="390">
        <v>0</v>
      </c>
      <c r="K16" s="390">
        <v>0</v>
      </c>
      <c r="L16" s="390">
        <v>0.5</v>
      </c>
      <c r="M16" s="390">
        <v>0</v>
      </c>
      <c r="N16" s="390">
        <f t="shared" si="0"/>
        <v>0.5</v>
      </c>
      <c r="O16" s="390">
        <v>0</v>
      </c>
      <c r="P16" s="390">
        <v>0</v>
      </c>
      <c r="Q16" s="390">
        <v>8</v>
      </c>
      <c r="R16" s="390">
        <v>0</v>
      </c>
      <c r="S16" s="390">
        <f t="shared" si="1"/>
        <v>8</v>
      </c>
      <c r="T16" s="390">
        <v>0</v>
      </c>
      <c r="U16" s="390">
        <v>0</v>
      </c>
      <c r="V16" s="390">
        <v>95740.77</v>
      </c>
      <c r="W16" s="390">
        <v>0</v>
      </c>
      <c r="X16" s="390">
        <f t="shared" si="2"/>
        <v>95740.77</v>
      </c>
      <c r="Y16" s="388">
        <v>25</v>
      </c>
      <c r="Z16" s="390">
        <v>23935.200000000001</v>
      </c>
      <c r="AA16" s="388">
        <v>0</v>
      </c>
      <c r="AB16" s="390">
        <v>0</v>
      </c>
      <c r="AC16" s="390">
        <v>0</v>
      </c>
      <c r="AD16" s="388">
        <v>40</v>
      </c>
      <c r="AE16" s="390">
        <v>8</v>
      </c>
      <c r="AF16" s="390">
        <v>3539.4</v>
      </c>
      <c r="AG16" s="388">
        <v>0</v>
      </c>
      <c r="AH16" s="390">
        <v>0</v>
      </c>
      <c r="AI16" s="388">
        <v>0</v>
      </c>
      <c r="AJ16" s="390">
        <v>0</v>
      </c>
      <c r="AK16" s="388">
        <v>0</v>
      </c>
      <c r="AL16" s="390">
        <v>0</v>
      </c>
      <c r="AM16" s="388">
        <v>40</v>
      </c>
      <c r="AN16" s="390">
        <v>47870.39</v>
      </c>
      <c r="AO16" s="388">
        <v>0</v>
      </c>
      <c r="AP16" s="390">
        <v>0</v>
      </c>
      <c r="AQ16" s="388">
        <v>0</v>
      </c>
      <c r="AR16" s="390">
        <v>0</v>
      </c>
      <c r="AS16" s="388">
        <v>0</v>
      </c>
      <c r="AT16" s="390">
        <v>0</v>
      </c>
      <c r="AU16" s="388">
        <v>0</v>
      </c>
      <c r="AV16" s="390">
        <v>0</v>
      </c>
      <c r="AW16" s="388">
        <v>0</v>
      </c>
      <c r="AX16" s="390">
        <v>0</v>
      </c>
      <c r="AY16" s="388">
        <v>30</v>
      </c>
      <c r="AZ16" s="390">
        <v>35902.79</v>
      </c>
      <c r="BA16" s="388">
        <v>0</v>
      </c>
      <c r="BB16" s="390">
        <v>0</v>
      </c>
      <c r="BC16" s="388">
        <v>0</v>
      </c>
      <c r="BD16" s="390">
        <v>0</v>
      </c>
      <c r="BE16" s="388">
        <v>0</v>
      </c>
      <c r="BF16" s="390">
        <v>0</v>
      </c>
      <c r="BG16" s="390">
        <v>0</v>
      </c>
      <c r="BH16" s="388">
        <v>10</v>
      </c>
      <c r="BI16" s="390">
        <v>11967.6</v>
      </c>
      <c r="BJ16" s="390">
        <v>0</v>
      </c>
      <c r="BK16" s="390">
        <v>0</v>
      </c>
      <c r="BL16" s="390">
        <v>0</v>
      </c>
      <c r="BM16" s="390">
        <v>0</v>
      </c>
      <c r="BN16" s="390">
        <v>0</v>
      </c>
      <c r="BO16" s="390">
        <v>0</v>
      </c>
      <c r="BP16" s="390">
        <f t="shared" si="3"/>
        <v>0</v>
      </c>
      <c r="BQ16" s="390">
        <v>99280.18</v>
      </c>
      <c r="BR16" s="390">
        <f t="shared" si="4"/>
        <v>218956.15</v>
      </c>
      <c r="BS16" s="390">
        <f t="shared" si="5"/>
        <v>218956.15</v>
      </c>
      <c r="BT16" s="390">
        <v>0</v>
      </c>
      <c r="BU16" s="477">
        <f t="shared" si="6"/>
        <v>2627473.7999999998</v>
      </c>
      <c r="BV16" s="393">
        <v>119675.97</v>
      </c>
      <c r="BW16" s="390">
        <f t="shared" si="7"/>
        <v>119675.97</v>
      </c>
      <c r="BX16" s="394">
        <v>0</v>
      </c>
      <c r="BY16" s="390">
        <v>0</v>
      </c>
      <c r="BZ16" s="390">
        <f t="shared" si="8"/>
        <v>0</v>
      </c>
      <c r="CA16" s="394"/>
    </row>
    <row r="17" spans="1:79" x14ac:dyDescent="0.25">
      <c r="A17" s="473">
        <v>7</v>
      </c>
      <c r="B17" s="474" t="s">
        <v>404</v>
      </c>
      <c r="C17" s="474" t="s">
        <v>405</v>
      </c>
      <c r="D17" s="475" t="s">
        <v>390</v>
      </c>
      <c r="E17" s="476"/>
      <c r="F17" s="475" t="s">
        <v>394</v>
      </c>
      <c r="G17" s="386" t="s">
        <v>406</v>
      </c>
      <c r="H17" s="388">
        <v>4.95</v>
      </c>
      <c r="I17" s="390">
        <v>219000.38</v>
      </c>
      <c r="J17" s="390">
        <v>0</v>
      </c>
      <c r="K17" s="390">
        <v>0</v>
      </c>
      <c r="L17" s="390">
        <v>0.5625</v>
      </c>
      <c r="M17" s="390">
        <v>0.375</v>
      </c>
      <c r="N17" s="390">
        <f t="shared" si="0"/>
        <v>0.9375</v>
      </c>
      <c r="O17" s="390">
        <v>0</v>
      </c>
      <c r="P17" s="390">
        <v>0</v>
      </c>
      <c r="Q17" s="390">
        <v>9</v>
      </c>
      <c r="R17" s="390">
        <v>6</v>
      </c>
      <c r="S17" s="390">
        <f t="shared" si="1"/>
        <v>15</v>
      </c>
      <c r="T17" s="390">
        <v>0</v>
      </c>
      <c r="U17" s="390">
        <v>0</v>
      </c>
      <c r="V17" s="390">
        <v>98550.170000000013</v>
      </c>
      <c r="W17" s="390">
        <v>65700.12</v>
      </c>
      <c r="X17" s="390">
        <f t="shared" si="2"/>
        <v>164250.29</v>
      </c>
      <c r="Y17" s="388">
        <v>25</v>
      </c>
      <c r="Z17" s="390">
        <v>41062.559999999998</v>
      </c>
      <c r="AA17" s="388">
        <v>0</v>
      </c>
      <c r="AB17" s="390">
        <v>0</v>
      </c>
      <c r="AC17" s="390">
        <v>0</v>
      </c>
      <c r="AD17" s="388">
        <v>0</v>
      </c>
      <c r="AE17" s="390">
        <v>0</v>
      </c>
      <c r="AF17" s="390">
        <v>0</v>
      </c>
      <c r="AG17" s="388">
        <v>0</v>
      </c>
      <c r="AH17" s="390">
        <v>0</v>
      </c>
      <c r="AI17" s="388">
        <v>0</v>
      </c>
      <c r="AJ17" s="390">
        <v>0</v>
      </c>
      <c r="AK17" s="388">
        <v>0</v>
      </c>
      <c r="AL17" s="390">
        <v>0</v>
      </c>
      <c r="AM17" s="388">
        <v>0</v>
      </c>
      <c r="AN17" s="390">
        <v>0</v>
      </c>
      <c r="AO17" s="388">
        <v>35</v>
      </c>
      <c r="AP17" s="390">
        <v>71859.5</v>
      </c>
      <c r="AQ17" s="388">
        <v>0</v>
      </c>
      <c r="AR17" s="390">
        <v>0</v>
      </c>
      <c r="AS17" s="388">
        <v>0</v>
      </c>
      <c r="AT17" s="390">
        <v>0</v>
      </c>
      <c r="AU17" s="388">
        <v>0</v>
      </c>
      <c r="AV17" s="390">
        <v>0</v>
      </c>
      <c r="AW17" s="388">
        <v>0</v>
      </c>
      <c r="AX17" s="390">
        <v>0</v>
      </c>
      <c r="AY17" s="388">
        <v>30</v>
      </c>
      <c r="AZ17" s="390">
        <v>61593.85</v>
      </c>
      <c r="BA17" s="388">
        <v>0</v>
      </c>
      <c r="BB17" s="390">
        <v>0</v>
      </c>
      <c r="BC17" s="388">
        <v>0</v>
      </c>
      <c r="BD17" s="390">
        <v>0</v>
      </c>
      <c r="BE17" s="388">
        <v>0</v>
      </c>
      <c r="BF17" s="390">
        <v>0</v>
      </c>
      <c r="BG17" s="390">
        <v>0</v>
      </c>
      <c r="BH17" s="388">
        <v>10</v>
      </c>
      <c r="BI17" s="390">
        <v>20531.28</v>
      </c>
      <c r="BJ17" s="390">
        <v>0</v>
      </c>
      <c r="BK17" s="390">
        <v>0</v>
      </c>
      <c r="BL17" s="390">
        <v>0</v>
      </c>
      <c r="BM17" s="390">
        <v>0</v>
      </c>
      <c r="BN17" s="390">
        <v>0</v>
      </c>
      <c r="BO17" s="390">
        <v>0</v>
      </c>
      <c r="BP17" s="390">
        <f t="shared" si="3"/>
        <v>0</v>
      </c>
      <c r="BQ17" s="390">
        <v>153984.62999999995</v>
      </c>
      <c r="BR17" s="390">
        <f t="shared" si="4"/>
        <v>359297.48</v>
      </c>
      <c r="BS17" s="390">
        <f t="shared" si="5"/>
        <v>359297.48</v>
      </c>
      <c r="BT17" s="390">
        <v>0</v>
      </c>
      <c r="BU17" s="477">
        <f t="shared" si="6"/>
        <v>4311569.76</v>
      </c>
      <c r="BV17" s="393">
        <v>205312.86</v>
      </c>
      <c r="BW17" s="390">
        <f t="shared" si="7"/>
        <v>205312.86</v>
      </c>
      <c r="BX17" s="394">
        <v>0</v>
      </c>
      <c r="BY17" s="390">
        <v>0</v>
      </c>
      <c r="BZ17" s="390">
        <f t="shared" si="8"/>
        <v>0</v>
      </c>
      <c r="CA17" s="394"/>
    </row>
    <row r="18" spans="1:79" x14ac:dyDescent="0.25">
      <c r="A18" s="473">
        <v>8</v>
      </c>
      <c r="B18" s="474" t="s">
        <v>331</v>
      </c>
      <c r="C18" s="474" t="s">
        <v>405</v>
      </c>
      <c r="D18" s="475" t="s">
        <v>390</v>
      </c>
      <c r="E18" s="476"/>
      <c r="F18" s="475" t="s">
        <v>333</v>
      </c>
      <c r="G18" s="386" t="s">
        <v>407</v>
      </c>
      <c r="H18" s="388">
        <v>4.59</v>
      </c>
      <c r="I18" s="390">
        <v>203073.08</v>
      </c>
      <c r="J18" s="390">
        <v>0</v>
      </c>
      <c r="K18" s="390">
        <v>0.125</v>
      </c>
      <c r="L18" s="390">
        <v>0</v>
      </c>
      <c r="M18" s="390">
        <v>0</v>
      </c>
      <c r="N18" s="390">
        <f t="shared" si="0"/>
        <v>0.125</v>
      </c>
      <c r="O18" s="390">
        <v>0</v>
      </c>
      <c r="P18" s="390">
        <v>2</v>
      </c>
      <c r="Q18" s="390">
        <v>0</v>
      </c>
      <c r="R18" s="390">
        <v>0</v>
      </c>
      <c r="S18" s="390">
        <f t="shared" si="1"/>
        <v>2</v>
      </c>
      <c r="T18" s="390">
        <v>0</v>
      </c>
      <c r="U18" s="390">
        <v>20307.32</v>
      </c>
      <c r="V18" s="390">
        <v>0</v>
      </c>
      <c r="W18" s="390">
        <v>0</v>
      </c>
      <c r="X18" s="390">
        <f t="shared" si="2"/>
        <v>20307.32</v>
      </c>
      <c r="Y18" s="388">
        <v>25</v>
      </c>
      <c r="Z18" s="390">
        <v>5076.82</v>
      </c>
      <c r="AA18" s="388">
        <v>0</v>
      </c>
      <c r="AB18" s="390">
        <v>0</v>
      </c>
      <c r="AC18" s="390">
        <v>0</v>
      </c>
      <c r="AD18" s="388">
        <v>0</v>
      </c>
      <c r="AE18" s="390">
        <v>0</v>
      </c>
      <c r="AF18" s="390">
        <v>0</v>
      </c>
      <c r="AG18" s="388">
        <v>0</v>
      </c>
      <c r="AH18" s="390">
        <v>0</v>
      </c>
      <c r="AI18" s="388">
        <v>0</v>
      </c>
      <c r="AJ18" s="390">
        <v>0</v>
      </c>
      <c r="AK18" s="388">
        <v>0</v>
      </c>
      <c r="AL18" s="390">
        <v>0</v>
      </c>
      <c r="AM18" s="388">
        <v>0</v>
      </c>
      <c r="AN18" s="390">
        <v>0</v>
      </c>
      <c r="AO18" s="388">
        <v>0</v>
      </c>
      <c r="AP18" s="390">
        <v>0</v>
      </c>
      <c r="AQ18" s="388">
        <v>0</v>
      </c>
      <c r="AR18" s="390">
        <v>0</v>
      </c>
      <c r="AS18" s="388">
        <v>0</v>
      </c>
      <c r="AT18" s="390">
        <v>0</v>
      </c>
      <c r="AU18" s="388">
        <v>0</v>
      </c>
      <c r="AV18" s="390">
        <v>0</v>
      </c>
      <c r="AW18" s="388">
        <v>0</v>
      </c>
      <c r="AX18" s="390">
        <v>0</v>
      </c>
      <c r="AY18" s="388">
        <v>30</v>
      </c>
      <c r="AZ18" s="390">
        <v>7615.24</v>
      </c>
      <c r="BA18" s="388">
        <v>0</v>
      </c>
      <c r="BB18" s="390">
        <v>0</v>
      </c>
      <c r="BC18" s="388">
        <v>0</v>
      </c>
      <c r="BD18" s="390">
        <v>0</v>
      </c>
      <c r="BE18" s="388">
        <v>0</v>
      </c>
      <c r="BF18" s="390">
        <v>0</v>
      </c>
      <c r="BG18" s="390">
        <v>0</v>
      </c>
      <c r="BH18" s="388">
        <v>10</v>
      </c>
      <c r="BI18" s="390">
        <v>2538.41</v>
      </c>
      <c r="BJ18" s="390">
        <v>0</v>
      </c>
      <c r="BK18" s="390">
        <v>0</v>
      </c>
      <c r="BL18" s="390">
        <v>0</v>
      </c>
      <c r="BM18" s="390">
        <v>0</v>
      </c>
      <c r="BN18" s="390">
        <v>0</v>
      </c>
      <c r="BO18" s="390">
        <v>0</v>
      </c>
      <c r="BP18" s="390">
        <f t="shared" si="3"/>
        <v>0</v>
      </c>
      <c r="BQ18" s="390">
        <v>10153.650000000001</v>
      </c>
      <c r="BR18" s="390">
        <f t="shared" si="4"/>
        <v>35537.79</v>
      </c>
      <c r="BS18" s="390">
        <f t="shared" si="5"/>
        <v>35537.79</v>
      </c>
      <c r="BT18" s="390">
        <v>0</v>
      </c>
      <c r="BU18" s="477">
        <f t="shared" si="6"/>
        <v>426453.48</v>
      </c>
      <c r="BV18" s="393">
        <v>25384.14</v>
      </c>
      <c r="BW18" s="390">
        <f t="shared" si="7"/>
        <v>25384.14</v>
      </c>
      <c r="BX18" s="394">
        <v>0</v>
      </c>
      <c r="BY18" s="390">
        <v>0</v>
      </c>
      <c r="BZ18" s="390">
        <f t="shared" si="8"/>
        <v>0</v>
      </c>
      <c r="CA18" s="394"/>
    </row>
    <row r="19" spans="1:79" x14ac:dyDescent="0.25">
      <c r="A19" s="473">
        <v>9</v>
      </c>
      <c r="B19" s="474" t="s">
        <v>334</v>
      </c>
      <c r="C19" s="474" t="s">
        <v>408</v>
      </c>
      <c r="D19" s="475" t="s">
        <v>390</v>
      </c>
      <c r="E19" s="476"/>
      <c r="F19" s="475" t="s">
        <v>317</v>
      </c>
      <c r="G19" s="386" t="s">
        <v>409</v>
      </c>
      <c r="H19" s="388">
        <v>4.66</v>
      </c>
      <c r="I19" s="390">
        <v>206170.05</v>
      </c>
      <c r="J19" s="390">
        <v>0</v>
      </c>
      <c r="K19" s="390">
        <v>0</v>
      </c>
      <c r="L19" s="390">
        <v>0.375</v>
      </c>
      <c r="M19" s="390">
        <v>0</v>
      </c>
      <c r="N19" s="390">
        <f t="shared" si="0"/>
        <v>0.375</v>
      </c>
      <c r="O19" s="390">
        <v>0</v>
      </c>
      <c r="P19" s="390">
        <v>0</v>
      </c>
      <c r="Q19" s="390">
        <v>6</v>
      </c>
      <c r="R19" s="390">
        <v>0</v>
      </c>
      <c r="S19" s="390">
        <f t="shared" si="1"/>
        <v>6</v>
      </c>
      <c r="T19" s="390">
        <v>0</v>
      </c>
      <c r="U19" s="390">
        <v>0</v>
      </c>
      <c r="V19" s="390">
        <v>61851.01</v>
      </c>
      <c r="W19" s="390">
        <v>0</v>
      </c>
      <c r="X19" s="390">
        <f t="shared" si="2"/>
        <v>61851.01</v>
      </c>
      <c r="Y19" s="388">
        <v>25</v>
      </c>
      <c r="Z19" s="390">
        <v>15462.76</v>
      </c>
      <c r="AA19" s="388">
        <v>0</v>
      </c>
      <c r="AB19" s="390">
        <v>0</v>
      </c>
      <c r="AC19" s="390">
        <v>0</v>
      </c>
      <c r="AD19" s="388">
        <v>0</v>
      </c>
      <c r="AE19" s="390">
        <v>0</v>
      </c>
      <c r="AF19" s="390">
        <v>0</v>
      </c>
      <c r="AG19" s="388">
        <v>0</v>
      </c>
      <c r="AH19" s="390">
        <v>0</v>
      </c>
      <c r="AI19" s="388">
        <v>0</v>
      </c>
      <c r="AJ19" s="390">
        <v>0</v>
      </c>
      <c r="AK19" s="388">
        <v>0</v>
      </c>
      <c r="AL19" s="390">
        <v>0</v>
      </c>
      <c r="AM19" s="388">
        <v>0</v>
      </c>
      <c r="AN19" s="390">
        <v>0</v>
      </c>
      <c r="AO19" s="388">
        <v>0</v>
      </c>
      <c r="AP19" s="390">
        <v>0</v>
      </c>
      <c r="AQ19" s="388">
        <v>30</v>
      </c>
      <c r="AR19" s="390">
        <v>23194.13</v>
      </c>
      <c r="AS19" s="388">
        <v>0</v>
      </c>
      <c r="AT19" s="390">
        <v>0</v>
      </c>
      <c r="AU19" s="388">
        <v>0</v>
      </c>
      <c r="AV19" s="390">
        <v>0</v>
      </c>
      <c r="AW19" s="388">
        <v>0</v>
      </c>
      <c r="AX19" s="390">
        <v>0</v>
      </c>
      <c r="AY19" s="388">
        <v>30</v>
      </c>
      <c r="AZ19" s="390">
        <v>23194.13</v>
      </c>
      <c r="BA19" s="388">
        <v>0</v>
      </c>
      <c r="BB19" s="390">
        <v>0</v>
      </c>
      <c r="BC19" s="388">
        <v>0</v>
      </c>
      <c r="BD19" s="390">
        <v>0</v>
      </c>
      <c r="BE19" s="388">
        <v>0</v>
      </c>
      <c r="BF19" s="390">
        <v>0</v>
      </c>
      <c r="BG19" s="390">
        <v>0</v>
      </c>
      <c r="BH19" s="388">
        <v>10</v>
      </c>
      <c r="BI19" s="390">
        <v>7731.38</v>
      </c>
      <c r="BJ19" s="390">
        <v>0</v>
      </c>
      <c r="BK19" s="390">
        <v>0</v>
      </c>
      <c r="BL19" s="390">
        <v>0</v>
      </c>
      <c r="BM19" s="390">
        <v>0</v>
      </c>
      <c r="BN19" s="390">
        <v>0</v>
      </c>
      <c r="BO19" s="390">
        <v>0</v>
      </c>
      <c r="BP19" s="390">
        <f t="shared" si="3"/>
        <v>0</v>
      </c>
      <c r="BQ19" s="390">
        <v>54119.64</v>
      </c>
      <c r="BR19" s="390">
        <f t="shared" si="4"/>
        <v>131433.41</v>
      </c>
      <c r="BS19" s="390">
        <f t="shared" si="5"/>
        <v>131433.41</v>
      </c>
      <c r="BT19" s="390">
        <v>0</v>
      </c>
      <c r="BU19" s="477">
        <f t="shared" si="6"/>
        <v>1577200.92</v>
      </c>
      <c r="BV19" s="393">
        <v>77313.77</v>
      </c>
      <c r="BW19" s="390">
        <f t="shared" si="7"/>
        <v>77313.77</v>
      </c>
      <c r="BX19" s="394">
        <v>0</v>
      </c>
      <c r="BY19" s="390">
        <v>0</v>
      </c>
      <c r="BZ19" s="390">
        <f t="shared" si="8"/>
        <v>0</v>
      </c>
      <c r="CA19" s="394"/>
    </row>
    <row r="20" spans="1:79" x14ac:dyDescent="0.25">
      <c r="A20" s="473">
        <v>10</v>
      </c>
      <c r="B20" s="474" t="s">
        <v>410</v>
      </c>
      <c r="C20" s="474" t="s">
        <v>395</v>
      </c>
      <c r="D20" s="475" t="s">
        <v>390</v>
      </c>
      <c r="E20" s="476"/>
      <c r="F20" s="475" t="s">
        <v>317</v>
      </c>
      <c r="G20" s="386" t="s">
        <v>336</v>
      </c>
      <c r="H20" s="388">
        <v>4.9000000000000004</v>
      </c>
      <c r="I20" s="390">
        <v>86715.3</v>
      </c>
      <c r="J20" s="390">
        <v>0</v>
      </c>
      <c r="K20" s="390">
        <v>0</v>
      </c>
      <c r="L20" s="390">
        <v>0.1875</v>
      </c>
      <c r="M20" s="390">
        <v>0.25</v>
      </c>
      <c r="N20" s="390">
        <f t="shared" si="0"/>
        <v>0.4375</v>
      </c>
      <c r="O20" s="390">
        <v>0</v>
      </c>
      <c r="P20" s="390">
        <v>0</v>
      </c>
      <c r="Q20" s="390">
        <v>3</v>
      </c>
      <c r="R20" s="390">
        <v>4</v>
      </c>
      <c r="S20" s="390">
        <f t="shared" si="1"/>
        <v>7</v>
      </c>
      <c r="T20" s="390">
        <v>0</v>
      </c>
      <c r="U20" s="390">
        <v>0</v>
      </c>
      <c r="V20" s="390">
        <v>31920.97</v>
      </c>
      <c r="W20" s="390">
        <v>42561.29</v>
      </c>
      <c r="X20" s="390">
        <f t="shared" si="2"/>
        <v>74482.260000000009</v>
      </c>
      <c r="Y20" s="388">
        <v>25</v>
      </c>
      <c r="Z20" s="390">
        <v>18620.560000000001</v>
      </c>
      <c r="AA20" s="388">
        <v>0</v>
      </c>
      <c r="AB20" s="390">
        <v>0</v>
      </c>
      <c r="AC20" s="390">
        <v>0</v>
      </c>
      <c r="AD20" s="388">
        <v>0</v>
      </c>
      <c r="AE20" s="390">
        <v>0</v>
      </c>
      <c r="AF20" s="390">
        <v>0</v>
      </c>
      <c r="AG20" s="388">
        <v>0</v>
      </c>
      <c r="AH20" s="390">
        <v>0</v>
      </c>
      <c r="AI20" s="388">
        <v>0</v>
      </c>
      <c r="AJ20" s="390">
        <v>0</v>
      </c>
      <c r="AK20" s="388">
        <v>0</v>
      </c>
      <c r="AL20" s="390">
        <v>0</v>
      </c>
      <c r="AM20" s="388">
        <v>0</v>
      </c>
      <c r="AN20" s="390">
        <v>0</v>
      </c>
      <c r="AO20" s="388">
        <v>0</v>
      </c>
      <c r="AP20" s="390">
        <v>0</v>
      </c>
      <c r="AQ20" s="388">
        <v>30</v>
      </c>
      <c r="AR20" s="390">
        <v>27930.84</v>
      </c>
      <c r="AS20" s="388">
        <v>0</v>
      </c>
      <c r="AT20" s="390">
        <v>0</v>
      </c>
      <c r="AU20" s="388">
        <v>0</v>
      </c>
      <c r="AV20" s="390">
        <v>0</v>
      </c>
      <c r="AW20" s="388">
        <v>0</v>
      </c>
      <c r="AX20" s="390">
        <v>0</v>
      </c>
      <c r="AY20" s="388">
        <v>30</v>
      </c>
      <c r="AZ20" s="390">
        <v>27930.84</v>
      </c>
      <c r="BA20" s="388">
        <v>0</v>
      </c>
      <c r="BB20" s="390">
        <v>0</v>
      </c>
      <c r="BC20" s="388">
        <v>0</v>
      </c>
      <c r="BD20" s="390">
        <v>0</v>
      </c>
      <c r="BE20" s="388">
        <v>0</v>
      </c>
      <c r="BF20" s="390">
        <v>0</v>
      </c>
      <c r="BG20" s="390">
        <v>0</v>
      </c>
      <c r="BH20" s="388">
        <v>10</v>
      </c>
      <c r="BI20" s="390">
        <v>9310.2800000000007</v>
      </c>
      <c r="BJ20" s="390">
        <v>0</v>
      </c>
      <c r="BK20" s="390">
        <v>0</v>
      </c>
      <c r="BL20" s="390">
        <v>0</v>
      </c>
      <c r="BM20" s="390">
        <v>0</v>
      </c>
      <c r="BN20" s="390">
        <v>0</v>
      </c>
      <c r="BO20" s="390">
        <v>0</v>
      </c>
      <c r="BP20" s="390">
        <f t="shared" si="3"/>
        <v>0</v>
      </c>
      <c r="BQ20" s="390">
        <v>65171.960000000006</v>
      </c>
      <c r="BR20" s="390">
        <f t="shared" si="4"/>
        <v>158274.78000000003</v>
      </c>
      <c r="BS20" s="390">
        <f t="shared" si="5"/>
        <v>158274.78000000003</v>
      </c>
      <c r="BT20" s="390">
        <v>0</v>
      </c>
      <c r="BU20" s="477">
        <f t="shared" si="6"/>
        <v>1899297.3600000003</v>
      </c>
      <c r="BV20" s="393">
        <v>93102.81</v>
      </c>
      <c r="BW20" s="390">
        <f t="shared" si="7"/>
        <v>93102.81</v>
      </c>
      <c r="BX20" s="394">
        <v>0</v>
      </c>
      <c r="BY20" s="390">
        <v>0</v>
      </c>
      <c r="BZ20" s="390">
        <f t="shared" si="8"/>
        <v>0</v>
      </c>
      <c r="CA20" s="394"/>
    </row>
    <row r="21" spans="1:79" x14ac:dyDescent="0.25">
      <c r="A21" s="473">
        <v>11</v>
      </c>
      <c r="B21" s="474" t="s">
        <v>410</v>
      </c>
      <c r="C21" s="474" t="s">
        <v>411</v>
      </c>
      <c r="D21" s="475" t="s">
        <v>390</v>
      </c>
      <c r="E21" s="476"/>
      <c r="F21" s="475" t="s">
        <v>333</v>
      </c>
      <c r="G21" s="386" t="s">
        <v>412</v>
      </c>
      <c r="H21" s="388">
        <v>4.49</v>
      </c>
      <c r="I21" s="390">
        <v>198648.83</v>
      </c>
      <c r="J21" s="390">
        <v>0</v>
      </c>
      <c r="K21" s="390">
        <v>0</v>
      </c>
      <c r="L21" s="390">
        <v>0.375</v>
      </c>
      <c r="M21" s="390">
        <v>0.25</v>
      </c>
      <c r="N21" s="390">
        <f t="shared" si="0"/>
        <v>0.625</v>
      </c>
      <c r="O21" s="390">
        <v>0</v>
      </c>
      <c r="P21" s="390">
        <v>0</v>
      </c>
      <c r="Q21" s="390">
        <v>6</v>
      </c>
      <c r="R21" s="390">
        <v>4</v>
      </c>
      <c r="S21" s="390">
        <f t="shared" si="1"/>
        <v>10</v>
      </c>
      <c r="T21" s="390">
        <v>0</v>
      </c>
      <c r="U21" s="390">
        <v>0</v>
      </c>
      <c r="V21" s="390">
        <v>59594.649999999994</v>
      </c>
      <c r="W21" s="390">
        <v>39729.769999999997</v>
      </c>
      <c r="X21" s="390">
        <f t="shared" si="2"/>
        <v>99324.419999999984</v>
      </c>
      <c r="Y21" s="388">
        <v>25</v>
      </c>
      <c r="Z21" s="390">
        <v>24831.1</v>
      </c>
      <c r="AA21" s="388">
        <v>0</v>
      </c>
      <c r="AB21" s="390">
        <v>0</v>
      </c>
      <c r="AC21" s="390">
        <v>0</v>
      </c>
      <c r="AD21" s="388">
        <v>0</v>
      </c>
      <c r="AE21" s="390">
        <v>0</v>
      </c>
      <c r="AF21" s="390">
        <v>0</v>
      </c>
      <c r="AG21" s="388">
        <v>0</v>
      </c>
      <c r="AH21" s="390">
        <v>0</v>
      </c>
      <c r="AI21" s="388">
        <v>20</v>
      </c>
      <c r="AJ21" s="390">
        <v>3539.4</v>
      </c>
      <c r="AK21" s="388">
        <v>0</v>
      </c>
      <c r="AL21" s="390">
        <v>0</v>
      </c>
      <c r="AM21" s="388">
        <v>0</v>
      </c>
      <c r="AN21" s="390">
        <v>0</v>
      </c>
      <c r="AO21" s="388">
        <v>0</v>
      </c>
      <c r="AP21" s="390">
        <v>0</v>
      </c>
      <c r="AQ21" s="388">
        <v>0</v>
      </c>
      <c r="AR21" s="390">
        <v>0</v>
      </c>
      <c r="AS21" s="388">
        <v>0</v>
      </c>
      <c r="AT21" s="390">
        <v>0</v>
      </c>
      <c r="AU21" s="388">
        <v>0</v>
      </c>
      <c r="AV21" s="390">
        <v>0</v>
      </c>
      <c r="AW21" s="388">
        <v>0</v>
      </c>
      <c r="AX21" s="390">
        <v>0</v>
      </c>
      <c r="AY21" s="388">
        <v>30</v>
      </c>
      <c r="AZ21" s="390">
        <v>37246.65</v>
      </c>
      <c r="BA21" s="388">
        <v>0</v>
      </c>
      <c r="BB21" s="390">
        <v>0</v>
      </c>
      <c r="BC21" s="388">
        <v>0</v>
      </c>
      <c r="BD21" s="390">
        <v>0</v>
      </c>
      <c r="BE21" s="388">
        <v>0</v>
      </c>
      <c r="BF21" s="390">
        <v>0</v>
      </c>
      <c r="BG21" s="390">
        <v>0</v>
      </c>
      <c r="BH21" s="388">
        <v>10</v>
      </c>
      <c r="BI21" s="390">
        <v>12415.55</v>
      </c>
      <c r="BJ21" s="390">
        <v>0</v>
      </c>
      <c r="BK21" s="390">
        <v>0</v>
      </c>
      <c r="BL21" s="390">
        <v>0</v>
      </c>
      <c r="BM21" s="390">
        <v>0</v>
      </c>
      <c r="BN21" s="390">
        <v>0</v>
      </c>
      <c r="BO21" s="390">
        <v>0</v>
      </c>
      <c r="BP21" s="390">
        <f t="shared" si="3"/>
        <v>0</v>
      </c>
      <c r="BQ21" s="390">
        <v>53201.599999999999</v>
      </c>
      <c r="BR21" s="390">
        <f t="shared" si="4"/>
        <v>177357.12</v>
      </c>
      <c r="BS21" s="390">
        <f t="shared" si="5"/>
        <v>177357.12</v>
      </c>
      <c r="BT21" s="390">
        <v>0</v>
      </c>
      <c r="BU21" s="477">
        <f t="shared" si="6"/>
        <v>2128285.44</v>
      </c>
      <c r="BV21" s="393">
        <v>124155.52</v>
      </c>
      <c r="BW21" s="390">
        <f t="shared" si="7"/>
        <v>124155.52</v>
      </c>
      <c r="BX21" s="394">
        <v>0</v>
      </c>
      <c r="BY21" s="390">
        <v>0</v>
      </c>
      <c r="BZ21" s="390">
        <f t="shared" si="8"/>
        <v>0</v>
      </c>
      <c r="CA21" s="394"/>
    </row>
    <row r="22" spans="1:79" x14ac:dyDescent="0.25">
      <c r="A22" s="473">
        <v>12</v>
      </c>
      <c r="B22" s="474" t="s">
        <v>413</v>
      </c>
      <c r="C22" s="474" t="s">
        <v>389</v>
      </c>
      <c r="D22" s="475" t="s">
        <v>390</v>
      </c>
      <c r="E22" s="476"/>
      <c r="F22" s="475" t="s">
        <v>317</v>
      </c>
      <c r="G22" s="386" t="s">
        <v>311</v>
      </c>
      <c r="H22" s="388">
        <v>4.66</v>
      </c>
      <c r="I22" s="390">
        <v>206170.05</v>
      </c>
      <c r="J22" s="390">
        <v>0</v>
      </c>
      <c r="K22" s="390">
        <v>0.25</v>
      </c>
      <c r="L22" s="390">
        <v>0.75</v>
      </c>
      <c r="M22" s="390">
        <v>0.375</v>
      </c>
      <c r="N22" s="390">
        <f t="shared" si="0"/>
        <v>1.375</v>
      </c>
      <c r="O22" s="390">
        <v>0</v>
      </c>
      <c r="P22" s="390">
        <v>4</v>
      </c>
      <c r="Q22" s="390">
        <v>12</v>
      </c>
      <c r="R22" s="390">
        <v>6</v>
      </c>
      <c r="S22" s="390">
        <f t="shared" si="1"/>
        <v>22</v>
      </c>
      <c r="T22" s="390">
        <v>0</v>
      </c>
      <c r="U22" s="390">
        <v>41234.01</v>
      </c>
      <c r="V22" s="390">
        <v>123702.04000000001</v>
      </c>
      <c r="W22" s="390">
        <v>61851.01</v>
      </c>
      <c r="X22" s="390">
        <f t="shared" si="2"/>
        <v>226787.06000000003</v>
      </c>
      <c r="Y22" s="388">
        <v>25</v>
      </c>
      <c r="Z22" s="390">
        <v>56696.76</v>
      </c>
      <c r="AA22" s="388">
        <v>0</v>
      </c>
      <c r="AB22" s="390">
        <v>0</v>
      </c>
      <c r="AC22" s="390">
        <v>0</v>
      </c>
      <c r="AD22" s="388">
        <v>40</v>
      </c>
      <c r="AE22" s="390">
        <v>22</v>
      </c>
      <c r="AF22" s="390">
        <v>9733.35</v>
      </c>
      <c r="AG22" s="388">
        <v>60</v>
      </c>
      <c r="AH22" s="390">
        <v>10618.2</v>
      </c>
      <c r="AI22" s="388">
        <v>0</v>
      </c>
      <c r="AJ22" s="390">
        <v>0</v>
      </c>
      <c r="AK22" s="388">
        <v>0</v>
      </c>
      <c r="AL22" s="390">
        <v>0</v>
      </c>
      <c r="AM22" s="388">
        <v>0</v>
      </c>
      <c r="AN22" s="390">
        <v>0</v>
      </c>
      <c r="AO22" s="388">
        <v>0</v>
      </c>
      <c r="AP22" s="390">
        <v>0</v>
      </c>
      <c r="AQ22" s="388">
        <v>30</v>
      </c>
      <c r="AR22" s="390">
        <v>85045.14</v>
      </c>
      <c r="AS22" s="388">
        <v>0</v>
      </c>
      <c r="AT22" s="390">
        <v>0</v>
      </c>
      <c r="AU22" s="388">
        <v>0</v>
      </c>
      <c r="AV22" s="390">
        <v>0</v>
      </c>
      <c r="AW22" s="388">
        <v>0</v>
      </c>
      <c r="AX22" s="390">
        <v>0</v>
      </c>
      <c r="AY22" s="388">
        <v>30</v>
      </c>
      <c r="AZ22" s="390">
        <v>85045.14</v>
      </c>
      <c r="BA22" s="388">
        <v>0</v>
      </c>
      <c r="BB22" s="390">
        <v>0</v>
      </c>
      <c r="BC22" s="388">
        <v>0</v>
      </c>
      <c r="BD22" s="390">
        <v>0</v>
      </c>
      <c r="BE22" s="388">
        <v>0</v>
      </c>
      <c r="BF22" s="390">
        <v>0</v>
      </c>
      <c r="BG22" s="390">
        <v>0</v>
      </c>
      <c r="BH22" s="388">
        <v>10</v>
      </c>
      <c r="BI22" s="390">
        <v>28348.38</v>
      </c>
      <c r="BJ22" s="390">
        <v>0</v>
      </c>
      <c r="BK22" s="390">
        <v>0</v>
      </c>
      <c r="BL22" s="390">
        <v>0</v>
      </c>
      <c r="BM22" s="390">
        <v>0</v>
      </c>
      <c r="BN22" s="390">
        <v>0</v>
      </c>
      <c r="BO22" s="390">
        <v>0</v>
      </c>
      <c r="BP22" s="390">
        <f t="shared" si="3"/>
        <v>0</v>
      </c>
      <c r="BQ22" s="390">
        <v>218790.20999999996</v>
      </c>
      <c r="BR22" s="390">
        <f t="shared" si="4"/>
        <v>502274.02999999997</v>
      </c>
      <c r="BS22" s="390">
        <f t="shared" si="5"/>
        <v>502274.02999999997</v>
      </c>
      <c r="BT22" s="390">
        <v>0</v>
      </c>
      <c r="BU22" s="477">
        <f t="shared" si="6"/>
        <v>6027288.3599999994</v>
      </c>
      <c r="BV22" s="393">
        <v>206170.05</v>
      </c>
      <c r="BW22" s="390">
        <f t="shared" si="7"/>
        <v>206170.05</v>
      </c>
      <c r="BX22" s="394">
        <v>0</v>
      </c>
      <c r="BY22" s="390">
        <v>0</v>
      </c>
      <c r="BZ22" s="390">
        <f t="shared" si="8"/>
        <v>0</v>
      </c>
      <c r="CA22" s="394"/>
    </row>
    <row r="23" spans="1:79" x14ac:dyDescent="0.25">
      <c r="A23" s="473">
        <v>13</v>
      </c>
      <c r="B23" s="474" t="s">
        <v>307</v>
      </c>
      <c r="C23" s="474" t="s">
        <v>402</v>
      </c>
      <c r="D23" s="475" t="s">
        <v>390</v>
      </c>
      <c r="E23" s="476"/>
      <c r="F23" s="475" t="s">
        <v>398</v>
      </c>
      <c r="G23" s="386" t="s">
        <v>414</v>
      </c>
      <c r="H23" s="388">
        <v>5.24</v>
      </c>
      <c r="I23" s="390">
        <v>231830.7</v>
      </c>
      <c r="J23" s="390">
        <v>0</v>
      </c>
      <c r="K23" s="390">
        <v>0</v>
      </c>
      <c r="L23" s="390">
        <v>0.5</v>
      </c>
      <c r="M23" s="390">
        <v>0</v>
      </c>
      <c r="N23" s="390">
        <f t="shared" si="0"/>
        <v>0.5</v>
      </c>
      <c r="O23" s="390">
        <v>0</v>
      </c>
      <c r="P23" s="390">
        <v>0</v>
      </c>
      <c r="Q23" s="390">
        <v>8</v>
      </c>
      <c r="R23" s="390">
        <v>0</v>
      </c>
      <c r="S23" s="390">
        <f t="shared" si="1"/>
        <v>8</v>
      </c>
      <c r="T23" s="390">
        <v>0</v>
      </c>
      <c r="U23" s="390">
        <v>0</v>
      </c>
      <c r="V23" s="390">
        <v>92732.28</v>
      </c>
      <c r="W23" s="390">
        <v>0</v>
      </c>
      <c r="X23" s="390">
        <f t="shared" si="2"/>
        <v>92732.28</v>
      </c>
      <c r="Y23" s="388">
        <v>25</v>
      </c>
      <c r="Z23" s="390">
        <v>23183.07</v>
      </c>
      <c r="AA23" s="388">
        <v>0</v>
      </c>
      <c r="AB23" s="390">
        <v>0</v>
      </c>
      <c r="AC23" s="390">
        <v>0</v>
      </c>
      <c r="AD23" s="388">
        <v>40</v>
      </c>
      <c r="AE23" s="390">
        <v>8</v>
      </c>
      <c r="AF23" s="390">
        <v>3539.4</v>
      </c>
      <c r="AG23" s="388">
        <v>0</v>
      </c>
      <c r="AH23" s="390">
        <v>0</v>
      </c>
      <c r="AI23" s="388">
        <v>0</v>
      </c>
      <c r="AJ23" s="390">
        <v>0</v>
      </c>
      <c r="AK23" s="388">
        <v>0</v>
      </c>
      <c r="AL23" s="390">
        <v>0</v>
      </c>
      <c r="AM23" s="388">
        <v>40</v>
      </c>
      <c r="AN23" s="390">
        <v>46366.14</v>
      </c>
      <c r="AO23" s="388">
        <v>0</v>
      </c>
      <c r="AP23" s="390">
        <v>0</v>
      </c>
      <c r="AQ23" s="388">
        <v>0</v>
      </c>
      <c r="AR23" s="390">
        <v>0</v>
      </c>
      <c r="AS23" s="388">
        <v>0</v>
      </c>
      <c r="AT23" s="390">
        <v>0</v>
      </c>
      <c r="AU23" s="388">
        <v>0</v>
      </c>
      <c r="AV23" s="390">
        <v>0</v>
      </c>
      <c r="AW23" s="388">
        <v>0</v>
      </c>
      <c r="AX23" s="390">
        <v>0</v>
      </c>
      <c r="AY23" s="388">
        <v>30</v>
      </c>
      <c r="AZ23" s="390">
        <v>34774.61</v>
      </c>
      <c r="BA23" s="388">
        <v>0</v>
      </c>
      <c r="BB23" s="390">
        <v>0</v>
      </c>
      <c r="BC23" s="388">
        <v>0</v>
      </c>
      <c r="BD23" s="390">
        <v>0</v>
      </c>
      <c r="BE23" s="388">
        <v>0</v>
      </c>
      <c r="BF23" s="390">
        <v>0</v>
      </c>
      <c r="BG23" s="390">
        <v>0</v>
      </c>
      <c r="BH23" s="388">
        <v>10</v>
      </c>
      <c r="BI23" s="390">
        <v>11591.54</v>
      </c>
      <c r="BJ23" s="390">
        <v>0</v>
      </c>
      <c r="BK23" s="390">
        <v>0</v>
      </c>
      <c r="BL23" s="390">
        <v>0</v>
      </c>
      <c r="BM23" s="390">
        <v>0</v>
      </c>
      <c r="BN23" s="390">
        <v>0</v>
      </c>
      <c r="BO23" s="390">
        <v>0</v>
      </c>
      <c r="BP23" s="390">
        <f t="shared" si="3"/>
        <v>0</v>
      </c>
      <c r="BQ23" s="390">
        <v>96271.69</v>
      </c>
      <c r="BR23" s="390">
        <f t="shared" si="4"/>
        <v>212187.04</v>
      </c>
      <c r="BS23" s="390">
        <f t="shared" si="5"/>
        <v>212187.04</v>
      </c>
      <c r="BT23" s="390">
        <v>0</v>
      </c>
      <c r="BU23" s="477">
        <f t="shared" si="6"/>
        <v>2546244.48</v>
      </c>
      <c r="BV23" s="393">
        <v>115915.35</v>
      </c>
      <c r="BW23" s="390">
        <f t="shared" si="7"/>
        <v>115915.35</v>
      </c>
      <c r="BX23" s="394">
        <v>0</v>
      </c>
      <c r="BY23" s="390">
        <v>0</v>
      </c>
      <c r="BZ23" s="390">
        <f t="shared" si="8"/>
        <v>0</v>
      </c>
      <c r="CA23" s="394"/>
    </row>
    <row r="24" spans="1:79" x14ac:dyDescent="0.25">
      <c r="A24" s="473">
        <v>14</v>
      </c>
      <c r="B24" s="474" t="s">
        <v>310</v>
      </c>
      <c r="C24" s="474" t="s">
        <v>415</v>
      </c>
      <c r="D24" s="475" t="s">
        <v>390</v>
      </c>
      <c r="E24" s="476"/>
      <c r="F24" s="475" t="s">
        <v>333</v>
      </c>
      <c r="G24" s="386" t="s">
        <v>409</v>
      </c>
      <c r="H24" s="388">
        <v>4.2699999999999996</v>
      </c>
      <c r="I24" s="390">
        <v>188915.48</v>
      </c>
      <c r="J24" s="390">
        <v>0</v>
      </c>
      <c r="K24" s="390">
        <v>0</v>
      </c>
      <c r="L24" s="390">
        <v>0.125</v>
      </c>
      <c r="M24" s="390">
        <v>0</v>
      </c>
      <c r="N24" s="390">
        <f t="shared" si="0"/>
        <v>0.125</v>
      </c>
      <c r="O24" s="390">
        <v>0</v>
      </c>
      <c r="P24" s="390">
        <v>0</v>
      </c>
      <c r="Q24" s="390">
        <v>2</v>
      </c>
      <c r="R24" s="390">
        <v>0</v>
      </c>
      <c r="S24" s="390">
        <f t="shared" si="1"/>
        <v>2</v>
      </c>
      <c r="T24" s="390">
        <v>0</v>
      </c>
      <c r="U24" s="390">
        <v>0</v>
      </c>
      <c r="V24" s="390">
        <v>18891.559999999998</v>
      </c>
      <c r="W24" s="390">
        <v>0</v>
      </c>
      <c r="X24" s="390">
        <f t="shared" si="2"/>
        <v>18891.559999999998</v>
      </c>
      <c r="Y24" s="388">
        <v>25</v>
      </c>
      <c r="Z24" s="390">
        <v>4722.88</v>
      </c>
      <c r="AA24" s="388">
        <v>0</v>
      </c>
      <c r="AB24" s="390">
        <v>0</v>
      </c>
      <c r="AC24" s="390">
        <v>0</v>
      </c>
      <c r="AD24" s="388">
        <v>0</v>
      </c>
      <c r="AE24" s="390">
        <v>0</v>
      </c>
      <c r="AF24" s="390">
        <v>0</v>
      </c>
      <c r="AG24" s="388">
        <v>0</v>
      </c>
      <c r="AH24" s="390">
        <v>0</v>
      </c>
      <c r="AI24" s="388">
        <v>0</v>
      </c>
      <c r="AJ24" s="390">
        <v>0</v>
      </c>
      <c r="AK24" s="388">
        <v>0</v>
      </c>
      <c r="AL24" s="390">
        <v>0</v>
      </c>
      <c r="AM24" s="388">
        <v>0</v>
      </c>
      <c r="AN24" s="390">
        <v>0</v>
      </c>
      <c r="AO24" s="388">
        <v>0</v>
      </c>
      <c r="AP24" s="390">
        <v>0</v>
      </c>
      <c r="AQ24" s="388">
        <v>0</v>
      </c>
      <c r="AR24" s="390">
        <v>0</v>
      </c>
      <c r="AS24" s="388">
        <v>0</v>
      </c>
      <c r="AT24" s="390">
        <v>0</v>
      </c>
      <c r="AU24" s="388">
        <v>0</v>
      </c>
      <c r="AV24" s="390">
        <v>0</v>
      </c>
      <c r="AW24" s="388">
        <v>0</v>
      </c>
      <c r="AX24" s="390">
        <v>0</v>
      </c>
      <c r="AY24" s="388">
        <v>30</v>
      </c>
      <c r="AZ24" s="390">
        <v>7084.33</v>
      </c>
      <c r="BA24" s="388">
        <v>0</v>
      </c>
      <c r="BB24" s="390">
        <v>0</v>
      </c>
      <c r="BC24" s="388">
        <v>0</v>
      </c>
      <c r="BD24" s="390">
        <v>0</v>
      </c>
      <c r="BE24" s="388">
        <v>0</v>
      </c>
      <c r="BF24" s="390">
        <v>0</v>
      </c>
      <c r="BG24" s="390">
        <v>0</v>
      </c>
      <c r="BH24" s="388">
        <v>10</v>
      </c>
      <c r="BI24" s="390">
        <v>2361.44</v>
      </c>
      <c r="BJ24" s="390">
        <v>0</v>
      </c>
      <c r="BK24" s="390">
        <v>0</v>
      </c>
      <c r="BL24" s="390">
        <v>0</v>
      </c>
      <c r="BM24" s="390">
        <v>0</v>
      </c>
      <c r="BN24" s="390">
        <v>0</v>
      </c>
      <c r="BO24" s="390">
        <v>0</v>
      </c>
      <c r="BP24" s="390">
        <f t="shared" si="3"/>
        <v>0</v>
      </c>
      <c r="BQ24" s="390">
        <v>9445.77</v>
      </c>
      <c r="BR24" s="390">
        <f t="shared" si="4"/>
        <v>33060.21</v>
      </c>
      <c r="BS24" s="390">
        <f t="shared" si="5"/>
        <v>33060.21</v>
      </c>
      <c r="BT24" s="390">
        <v>0</v>
      </c>
      <c r="BU24" s="477">
        <f t="shared" si="6"/>
        <v>396722.52</v>
      </c>
      <c r="BV24" s="393">
        <v>23614.44</v>
      </c>
      <c r="BW24" s="390">
        <f t="shared" si="7"/>
        <v>23614.44</v>
      </c>
      <c r="BX24" s="394">
        <v>0</v>
      </c>
      <c r="BY24" s="390">
        <v>0</v>
      </c>
      <c r="BZ24" s="390">
        <f t="shared" si="8"/>
        <v>0</v>
      </c>
      <c r="CA24" s="394"/>
    </row>
    <row r="25" spans="1:79" x14ac:dyDescent="0.25">
      <c r="A25" s="473">
        <v>15</v>
      </c>
      <c r="B25" s="474" t="s">
        <v>416</v>
      </c>
      <c r="C25" s="474" t="s">
        <v>393</v>
      </c>
      <c r="D25" s="475" t="s">
        <v>390</v>
      </c>
      <c r="E25" s="476"/>
      <c r="F25" s="475" t="s">
        <v>317</v>
      </c>
      <c r="G25" s="386" t="s">
        <v>417</v>
      </c>
      <c r="H25" s="388">
        <v>4.99</v>
      </c>
      <c r="I25" s="390">
        <v>220770.08</v>
      </c>
      <c r="J25" s="390">
        <v>0</v>
      </c>
      <c r="K25" s="390">
        <v>1.125</v>
      </c>
      <c r="L25" s="390">
        <v>0</v>
      </c>
      <c r="M25" s="390">
        <v>0</v>
      </c>
      <c r="N25" s="390">
        <f t="shared" si="0"/>
        <v>1.125</v>
      </c>
      <c r="O25" s="390">
        <v>0</v>
      </c>
      <c r="P25" s="390">
        <v>18</v>
      </c>
      <c r="Q25" s="390">
        <v>0</v>
      </c>
      <c r="R25" s="390">
        <v>0</v>
      </c>
      <c r="S25" s="390">
        <f t="shared" si="1"/>
        <v>18</v>
      </c>
      <c r="T25" s="390">
        <v>0</v>
      </c>
      <c r="U25" s="390">
        <v>198693.08</v>
      </c>
      <c r="V25" s="390">
        <v>0</v>
      </c>
      <c r="W25" s="390">
        <v>0</v>
      </c>
      <c r="X25" s="390">
        <f t="shared" si="2"/>
        <v>198693.08</v>
      </c>
      <c r="Y25" s="388">
        <v>25</v>
      </c>
      <c r="Z25" s="390">
        <v>49673.26</v>
      </c>
      <c r="AA25" s="388">
        <v>0</v>
      </c>
      <c r="AB25" s="390">
        <v>0</v>
      </c>
      <c r="AC25" s="390">
        <v>0</v>
      </c>
      <c r="AD25" s="388">
        <v>40</v>
      </c>
      <c r="AE25" s="390">
        <v>9</v>
      </c>
      <c r="AF25" s="390">
        <v>3981.83</v>
      </c>
      <c r="AG25" s="388">
        <v>25</v>
      </c>
      <c r="AH25" s="390">
        <v>4424.25</v>
      </c>
      <c r="AI25" s="388">
        <v>0</v>
      </c>
      <c r="AJ25" s="390">
        <v>0</v>
      </c>
      <c r="AK25" s="388">
        <v>0</v>
      </c>
      <c r="AL25" s="390">
        <v>0</v>
      </c>
      <c r="AM25" s="388">
        <v>0</v>
      </c>
      <c r="AN25" s="390">
        <v>0</v>
      </c>
      <c r="AO25" s="388">
        <v>0</v>
      </c>
      <c r="AP25" s="390">
        <v>0</v>
      </c>
      <c r="AQ25" s="388">
        <v>30</v>
      </c>
      <c r="AR25" s="390">
        <v>74509.899999999994</v>
      </c>
      <c r="AS25" s="388">
        <v>0</v>
      </c>
      <c r="AT25" s="390">
        <v>0</v>
      </c>
      <c r="AU25" s="388">
        <v>0</v>
      </c>
      <c r="AV25" s="390">
        <v>0</v>
      </c>
      <c r="AW25" s="388">
        <v>0</v>
      </c>
      <c r="AX25" s="390">
        <v>0</v>
      </c>
      <c r="AY25" s="388">
        <v>30</v>
      </c>
      <c r="AZ25" s="390">
        <v>74509.899999999994</v>
      </c>
      <c r="BA25" s="388">
        <v>0</v>
      </c>
      <c r="BB25" s="390">
        <v>0</v>
      </c>
      <c r="BC25" s="388">
        <v>0</v>
      </c>
      <c r="BD25" s="390">
        <v>0</v>
      </c>
      <c r="BE25" s="388">
        <v>0</v>
      </c>
      <c r="BF25" s="390">
        <v>0</v>
      </c>
      <c r="BG25" s="390">
        <v>0</v>
      </c>
      <c r="BH25" s="388">
        <v>10</v>
      </c>
      <c r="BI25" s="390">
        <v>24836.63</v>
      </c>
      <c r="BJ25" s="390">
        <v>0</v>
      </c>
      <c r="BK25" s="390">
        <v>0</v>
      </c>
      <c r="BL25" s="390">
        <v>0</v>
      </c>
      <c r="BM25" s="390">
        <v>0</v>
      </c>
      <c r="BN25" s="390">
        <v>0</v>
      </c>
      <c r="BO25" s="390">
        <v>0</v>
      </c>
      <c r="BP25" s="390">
        <f t="shared" si="3"/>
        <v>0</v>
      </c>
      <c r="BQ25" s="390">
        <v>182262.50999999998</v>
      </c>
      <c r="BR25" s="390">
        <f t="shared" si="4"/>
        <v>430628.85</v>
      </c>
      <c r="BS25" s="390">
        <f t="shared" si="5"/>
        <v>430628.85</v>
      </c>
      <c r="BT25" s="390">
        <v>0</v>
      </c>
      <c r="BU25" s="477">
        <f t="shared" si="6"/>
        <v>5167546.1999999993</v>
      </c>
      <c r="BV25" s="393">
        <v>248366.34</v>
      </c>
      <c r="BW25" s="390">
        <f t="shared" si="7"/>
        <v>248366.34</v>
      </c>
      <c r="BX25" s="394">
        <v>0</v>
      </c>
      <c r="BY25" s="390">
        <v>0</v>
      </c>
      <c r="BZ25" s="390">
        <f t="shared" si="8"/>
        <v>0</v>
      </c>
      <c r="CA25" s="394"/>
    </row>
    <row r="26" spans="1:79" x14ac:dyDescent="0.25">
      <c r="A26" s="473">
        <v>16</v>
      </c>
      <c r="B26" s="474" t="s">
        <v>418</v>
      </c>
      <c r="C26" s="474" t="s">
        <v>393</v>
      </c>
      <c r="D26" s="475" t="s">
        <v>390</v>
      </c>
      <c r="E26" s="476"/>
      <c r="F26" s="475" t="s">
        <v>394</v>
      </c>
      <c r="G26" s="386" t="s">
        <v>419</v>
      </c>
      <c r="H26" s="388">
        <v>5.03</v>
      </c>
      <c r="I26" s="390">
        <v>222539.78</v>
      </c>
      <c r="J26" s="390">
        <v>0</v>
      </c>
      <c r="K26" s="390">
        <v>1.0625</v>
      </c>
      <c r="L26" s="390">
        <v>0</v>
      </c>
      <c r="M26" s="390">
        <v>0</v>
      </c>
      <c r="N26" s="390">
        <f t="shared" si="0"/>
        <v>1.0625</v>
      </c>
      <c r="O26" s="390">
        <v>0</v>
      </c>
      <c r="P26" s="390">
        <v>17</v>
      </c>
      <c r="Q26" s="390">
        <v>0</v>
      </c>
      <c r="R26" s="390">
        <v>0</v>
      </c>
      <c r="S26" s="390">
        <f t="shared" si="1"/>
        <v>17</v>
      </c>
      <c r="T26" s="390">
        <v>0</v>
      </c>
      <c r="U26" s="390">
        <v>189158.82</v>
      </c>
      <c r="V26" s="390">
        <v>0</v>
      </c>
      <c r="W26" s="390">
        <v>0</v>
      </c>
      <c r="X26" s="390">
        <f t="shared" si="2"/>
        <v>189158.82</v>
      </c>
      <c r="Y26" s="388">
        <v>25</v>
      </c>
      <c r="Z26" s="390">
        <v>47289.7</v>
      </c>
      <c r="AA26" s="388">
        <v>0</v>
      </c>
      <c r="AB26" s="390">
        <v>0</v>
      </c>
      <c r="AC26" s="390">
        <v>0</v>
      </c>
      <c r="AD26" s="388">
        <v>40</v>
      </c>
      <c r="AE26" s="390">
        <v>10</v>
      </c>
      <c r="AF26" s="390">
        <v>4424.25</v>
      </c>
      <c r="AG26" s="388">
        <v>25</v>
      </c>
      <c r="AH26" s="390">
        <v>4424.25</v>
      </c>
      <c r="AI26" s="388">
        <v>20</v>
      </c>
      <c r="AJ26" s="390">
        <v>3539.4</v>
      </c>
      <c r="AK26" s="388">
        <v>0</v>
      </c>
      <c r="AL26" s="390">
        <v>0</v>
      </c>
      <c r="AM26" s="388">
        <v>0</v>
      </c>
      <c r="AN26" s="390">
        <v>0</v>
      </c>
      <c r="AO26" s="388">
        <v>35</v>
      </c>
      <c r="AP26" s="390">
        <v>82756.98</v>
      </c>
      <c r="AQ26" s="388">
        <v>0</v>
      </c>
      <c r="AR26" s="390">
        <v>0</v>
      </c>
      <c r="AS26" s="388">
        <v>0</v>
      </c>
      <c r="AT26" s="390">
        <v>0</v>
      </c>
      <c r="AU26" s="388">
        <v>0</v>
      </c>
      <c r="AV26" s="390">
        <v>0</v>
      </c>
      <c r="AW26" s="388">
        <v>10</v>
      </c>
      <c r="AX26" s="390">
        <v>39320</v>
      </c>
      <c r="AY26" s="388">
        <v>30</v>
      </c>
      <c r="AZ26" s="390">
        <v>70934.55</v>
      </c>
      <c r="BA26" s="388">
        <v>0</v>
      </c>
      <c r="BB26" s="390">
        <v>0</v>
      </c>
      <c r="BC26" s="388">
        <v>0</v>
      </c>
      <c r="BD26" s="390">
        <v>0</v>
      </c>
      <c r="BE26" s="388">
        <v>0</v>
      </c>
      <c r="BF26" s="390">
        <v>0</v>
      </c>
      <c r="BG26" s="390">
        <v>0</v>
      </c>
      <c r="BH26" s="388">
        <v>10</v>
      </c>
      <c r="BI26" s="390">
        <v>23644.85</v>
      </c>
      <c r="BJ26" s="390">
        <v>0</v>
      </c>
      <c r="BK26" s="390">
        <v>0</v>
      </c>
      <c r="BL26" s="390">
        <v>0</v>
      </c>
      <c r="BM26" s="390">
        <v>0</v>
      </c>
      <c r="BN26" s="390">
        <v>0</v>
      </c>
      <c r="BO26" s="390">
        <v>0</v>
      </c>
      <c r="BP26" s="390">
        <f t="shared" si="3"/>
        <v>0</v>
      </c>
      <c r="BQ26" s="390">
        <v>229044.28</v>
      </c>
      <c r="BR26" s="390">
        <f t="shared" si="4"/>
        <v>465492.80000000005</v>
      </c>
      <c r="BS26" s="390">
        <f t="shared" si="5"/>
        <v>465492.80000000005</v>
      </c>
      <c r="BT26" s="390">
        <v>0</v>
      </c>
      <c r="BU26" s="477">
        <f t="shared" si="6"/>
        <v>5585913.6000000006</v>
      </c>
      <c r="BV26" s="393">
        <v>236448.52</v>
      </c>
      <c r="BW26" s="390">
        <f t="shared" si="7"/>
        <v>236448.52</v>
      </c>
      <c r="BX26" s="394">
        <v>0</v>
      </c>
      <c r="BY26" s="390">
        <v>0</v>
      </c>
      <c r="BZ26" s="390">
        <f t="shared" si="8"/>
        <v>0</v>
      </c>
      <c r="CA26" s="394"/>
    </row>
    <row r="27" spans="1:79" x14ac:dyDescent="0.25">
      <c r="A27" s="473">
        <v>17</v>
      </c>
      <c r="B27" s="474" t="s">
        <v>420</v>
      </c>
      <c r="C27" s="474" t="s">
        <v>421</v>
      </c>
      <c r="D27" s="475" t="s">
        <v>390</v>
      </c>
      <c r="E27" s="476"/>
      <c r="F27" s="475" t="s">
        <v>317</v>
      </c>
      <c r="G27" s="386" t="s">
        <v>417</v>
      </c>
      <c r="H27" s="388">
        <v>4.99</v>
      </c>
      <c r="I27" s="390">
        <v>220770.08</v>
      </c>
      <c r="J27" s="390">
        <v>0</v>
      </c>
      <c r="K27" s="390">
        <v>0</v>
      </c>
      <c r="L27" s="390">
        <v>0.625</v>
      </c>
      <c r="M27" s="390">
        <v>0.3125</v>
      </c>
      <c r="N27" s="390">
        <f t="shared" si="0"/>
        <v>0.9375</v>
      </c>
      <c r="O27" s="390">
        <v>0</v>
      </c>
      <c r="P27" s="390">
        <v>0</v>
      </c>
      <c r="Q27" s="390">
        <v>10</v>
      </c>
      <c r="R27" s="390">
        <v>5</v>
      </c>
      <c r="S27" s="390">
        <f t="shared" si="1"/>
        <v>15</v>
      </c>
      <c r="T27" s="390">
        <v>0</v>
      </c>
      <c r="U27" s="390">
        <v>0</v>
      </c>
      <c r="V27" s="390">
        <v>110385.04</v>
      </c>
      <c r="W27" s="390">
        <v>55192.52</v>
      </c>
      <c r="X27" s="390">
        <f t="shared" si="2"/>
        <v>165577.56</v>
      </c>
      <c r="Y27" s="388">
        <v>25</v>
      </c>
      <c r="Z27" s="390">
        <v>41394.39</v>
      </c>
      <c r="AA27" s="388">
        <v>0</v>
      </c>
      <c r="AB27" s="390">
        <v>0</v>
      </c>
      <c r="AC27" s="390">
        <v>0</v>
      </c>
      <c r="AD27" s="388">
        <v>0</v>
      </c>
      <c r="AE27" s="390">
        <v>0</v>
      </c>
      <c r="AF27" s="390">
        <v>0</v>
      </c>
      <c r="AG27" s="388">
        <v>60</v>
      </c>
      <c r="AH27" s="390">
        <v>10618.2</v>
      </c>
      <c r="AI27" s="388">
        <v>20</v>
      </c>
      <c r="AJ27" s="390">
        <v>3539.4</v>
      </c>
      <c r="AK27" s="388">
        <v>0</v>
      </c>
      <c r="AL27" s="390">
        <v>0</v>
      </c>
      <c r="AM27" s="388">
        <v>0</v>
      </c>
      <c r="AN27" s="390">
        <v>0</v>
      </c>
      <c r="AO27" s="388">
        <v>0</v>
      </c>
      <c r="AP27" s="390">
        <v>0</v>
      </c>
      <c r="AQ27" s="388">
        <v>30</v>
      </c>
      <c r="AR27" s="390">
        <v>62091.58</v>
      </c>
      <c r="AS27" s="388">
        <v>0</v>
      </c>
      <c r="AT27" s="390">
        <v>0</v>
      </c>
      <c r="AU27" s="388">
        <v>0</v>
      </c>
      <c r="AV27" s="390">
        <v>0</v>
      </c>
      <c r="AW27" s="388">
        <v>10</v>
      </c>
      <c r="AX27" s="390">
        <v>39320</v>
      </c>
      <c r="AY27" s="388">
        <v>30</v>
      </c>
      <c r="AZ27" s="390">
        <v>62091.58</v>
      </c>
      <c r="BA27" s="388">
        <v>0</v>
      </c>
      <c r="BB27" s="390">
        <v>0</v>
      </c>
      <c r="BC27" s="388">
        <v>0</v>
      </c>
      <c r="BD27" s="390">
        <v>0</v>
      </c>
      <c r="BE27" s="388">
        <v>0</v>
      </c>
      <c r="BF27" s="390">
        <v>0</v>
      </c>
      <c r="BG27" s="390">
        <v>0</v>
      </c>
      <c r="BH27" s="388">
        <v>10</v>
      </c>
      <c r="BI27" s="390">
        <v>20697.2</v>
      </c>
      <c r="BJ27" s="390">
        <v>0</v>
      </c>
      <c r="BK27" s="390">
        <v>0</v>
      </c>
      <c r="BL27" s="390">
        <v>0</v>
      </c>
      <c r="BM27" s="390">
        <v>0</v>
      </c>
      <c r="BN27" s="390">
        <v>0</v>
      </c>
      <c r="BO27" s="390">
        <v>0</v>
      </c>
      <c r="BP27" s="390">
        <f t="shared" si="3"/>
        <v>0</v>
      </c>
      <c r="BQ27" s="390">
        <v>198357.96</v>
      </c>
      <c r="BR27" s="390">
        <f t="shared" si="4"/>
        <v>405329.91000000003</v>
      </c>
      <c r="BS27" s="390">
        <f t="shared" si="5"/>
        <v>405329.91000000003</v>
      </c>
      <c r="BT27" s="390">
        <v>0</v>
      </c>
      <c r="BU27" s="477">
        <f t="shared" si="6"/>
        <v>4863958.92</v>
      </c>
      <c r="BV27" s="393">
        <v>206971.95</v>
      </c>
      <c r="BW27" s="390">
        <f t="shared" si="7"/>
        <v>206971.95</v>
      </c>
      <c r="BX27" s="394">
        <v>0</v>
      </c>
      <c r="BY27" s="390">
        <v>0</v>
      </c>
      <c r="BZ27" s="390">
        <f t="shared" si="8"/>
        <v>0</v>
      </c>
      <c r="CA27" s="394"/>
    </row>
    <row r="28" spans="1:79" x14ac:dyDescent="0.25">
      <c r="A28" s="473">
        <v>18</v>
      </c>
      <c r="B28" s="474" t="s">
        <v>420</v>
      </c>
      <c r="C28" s="474" t="s">
        <v>422</v>
      </c>
      <c r="D28" s="475" t="s">
        <v>390</v>
      </c>
      <c r="E28" s="476"/>
      <c r="F28" s="475" t="s">
        <v>333</v>
      </c>
      <c r="G28" s="386" t="s">
        <v>423</v>
      </c>
      <c r="H28" s="388">
        <v>4.59</v>
      </c>
      <c r="I28" s="390">
        <v>203073.08</v>
      </c>
      <c r="J28" s="390">
        <v>0</v>
      </c>
      <c r="K28" s="390">
        <v>0</v>
      </c>
      <c r="L28" s="390">
        <v>6.25E-2</v>
      </c>
      <c r="M28" s="390">
        <v>0</v>
      </c>
      <c r="N28" s="390">
        <f t="shared" si="0"/>
        <v>6.25E-2</v>
      </c>
      <c r="O28" s="390">
        <v>0</v>
      </c>
      <c r="P28" s="390">
        <v>0</v>
      </c>
      <c r="Q28" s="390">
        <v>1</v>
      </c>
      <c r="R28" s="390">
        <v>0</v>
      </c>
      <c r="S28" s="390">
        <f t="shared" si="1"/>
        <v>1</v>
      </c>
      <c r="T28" s="390">
        <v>0</v>
      </c>
      <c r="U28" s="390">
        <v>0</v>
      </c>
      <c r="V28" s="390">
        <v>10153.65</v>
      </c>
      <c r="W28" s="390">
        <v>0</v>
      </c>
      <c r="X28" s="390">
        <f t="shared" si="2"/>
        <v>10153.65</v>
      </c>
      <c r="Y28" s="388">
        <v>25</v>
      </c>
      <c r="Z28" s="390">
        <v>2538.42</v>
      </c>
      <c r="AA28" s="388">
        <v>0</v>
      </c>
      <c r="AB28" s="390">
        <v>0</v>
      </c>
      <c r="AC28" s="390">
        <v>0</v>
      </c>
      <c r="AD28" s="388">
        <v>0</v>
      </c>
      <c r="AE28" s="390">
        <v>0</v>
      </c>
      <c r="AF28" s="390">
        <v>0</v>
      </c>
      <c r="AG28" s="388">
        <v>0</v>
      </c>
      <c r="AH28" s="390">
        <v>0</v>
      </c>
      <c r="AI28" s="388">
        <v>0</v>
      </c>
      <c r="AJ28" s="390">
        <v>0</v>
      </c>
      <c r="AK28" s="388">
        <v>0</v>
      </c>
      <c r="AL28" s="390">
        <v>0</v>
      </c>
      <c r="AM28" s="388">
        <v>0</v>
      </c>
      <c r="AN28" s="390">
        <v>0</v>
      </c>
      <c r="AO28" s="388">
        <v>0</v>
      </c>
      <c r="AP28" s="390">
        <v>0</v>
      </c>
      <c r="AQ28" s="388">
        <v>0</v>
      </c>
      <c r="AR28" s="390">
        <v>0</v>
      </c>
      <c r="AS28" s="388">
        <v>0</v>
      </c>
      <c r="AT28" s="390">
        <v>0</v>
      </c>
      <c r="AU28" s="388">
        <v>0</v>
      </c>
      <c r="AV28" s="390">
        <v>0</v>
      </c>
      <c r="AW28" s="388">
        <v>0</v>
      </c>
      <c r="AX28" s="390">
        <v>0</v>
      </c>
      <c r="AY28" s="388">
        <v>30</v>
      </c>
      <c r="AZ28" s="390">
        <v>3807.62</v>
      </c>
      <c r="BA28" s="388">
        <v>0</v>
      </c>
      <c r="BB28" s="390">
        <v>0</v>
      </c>
      <c r="BC28" s="388">
        <v>0</v>
      </c>
      <c r="BD28" s="390">
        <v>0</v>
      </c>
      <c r="BE28" s="388">
        <v>0</v>
      </c>
      <c r="BF28" s="390">
        <v>0</v>
      </c>
      <c r="BG28" s="390">
        <v>0</v>
      </c>
      <c r="BH28" s="388">
        <v>10</v>
      </c>
      <c r="BI28" s="390">
        <v>1269.21</v>
      </c>
      <c r="BJ28" s="390">
        <v>0</v>
      </c>
      <c r="BK28" s="390">
        <v>0</v>
      </c>
      <c r="BL28" s="390">
        <v>0</v>
      </c>
      <c r="BM28" s="390">
        <v>0</v>
      </c>
      <c r="BN28" s="390">
        <v>0</v>
      </c>
      <c r="BO28" s="390">
        <v>0</v>
      </c>
      <c r="BP28" s="390">
        <f t="shared" si="3"/>
        <v>0</v>
      </c>
      <c r="BQ28" s="390">
        <v>5076.8300000000017</v>
      </c>
      <c r="BR28" s="390">
        <f t="shared" si="4"/>
        <v>17768.900000000001</v>
      </c>
      <c r="BS28" s="390">
        <f t="shared" si="5"/>
        <v>17768.900000000001</v>
      </c>
      <c r="BT28" s="390">
        <v>0</v>
      </c>
      <c r="BU28" s="477">
        <f t="shared" si="6"/>
        <v>213226.80000000002</v>
      </c>
      <c r="BV28" s="393">
        <v>12692.07</v>
      </c>
      <c r="BW28" s="390">
        <f t="shared" si="7"/>
        <v>12692.07</v>
      </c>
      <c r="BX28" s="394">
        <v>0</v>
      </c>
      <c r="BY28" s="390">
        <v>0</v>
      </c>
      <c r="BZ28" s="390">
        <f t="shared" si="8"/>
        <v>0</v>
      </c>
      <c r="CA28" s="394"/>
    </row>
    <row r="29" spans="1:79" x14ac:dyDescent="0.25">
      <c r="A29" s="473">
        <v>19</v>
      </c>
      <c r="B29" s="474" t="s">
        <v>313</v>
      </c>
      <c r="C29" s="474" t="s">
        <v>393</v>
      </c>
      <c r="D29" s="475" t="s">
        <v>390</v>
      </c>
      <c r="E29" s="476"/>
      <c r="F29" s="475" t="s">
        <v>333</v>
      </c>
      <c r="G29" s="386" t="s">
        <v>341</v>
      </c>
      <c r="H29" s="388">
        <v>4.38</v>
      </c>
      <c r="I29" s="390">
        <v>193782.15</v>
      </c>
      <c r="J29" s="390">
        <v>0</v>
      </c>
      <c r="K29" s="390">
        <v>0.125</v>
      </c>
      <c r="L29" s="390">
        <v>0</v>
      </c>
      <c r="M29" s="390">
        <v>0</v>
      </c>
      <c r="N29" s="390">
        <f t="shared" si="0"/>
        <v>0.125</v>
      </c>
      <c r="O29" s="390">
        <v>0</v>
      </c>
      <c r="P29" s="390">
        <v>2</v>
      </c>
      <c r="Q29" s="390">
        <v>0</v>
      </c>
      <c r="R29" s="390">
        <v>0</v>
      </c>
      <c r="S29" s="390">
        <f t="shared" si="1"/>
        <v>2</v>
      </c>
      <c r="T29" s="390">
        <v>0</v>
      </c>
      <c r="U29" s="390">
        <v>19378.21</v>
      </c>
      <c r="V29" s="390">
        <v>0</v>
      </c>
      <c r="W29" s="390">
        <v>0</v>
      </c>
      <c r="X29" s="390">
        <f t="shared" si="2"/>
        <v>19378.21</v>
      </c>
      <c r="Y29" s="388">
        <v>25</v>
      </c>
      <c r="Z29" s="390">
        <v>4844.5600000000004</v>
      </c>
      <c r="AA29" s="388">
        <v>0</v>
      </c>
      <c r="AB29" s="390">
        <v>0</v>
      </c>
      <c r="AC29" s="390">
        <v>0</v>
      </c>
      <c r="AD29" s="388">
        <v>0</v>
      </c>
      <c r="AE29" s="390">
        <v>0</v>
      </c>
      <c r="AF29" s="390">
        <v>0</v>
      </c>
      <c r="AG29" s="388">
        <v>0</v>
      </c>
      <c r="AH29" s="390">
        <v>0</v>
      </c>
      <c r="AI29" s="388">
        <v>0</v>
      </c>
      <c r="AJ29" s="390">
        <v>0</v>
      </c>
      <c r="AK29" s="388">
        <v>0</v>
      </c>
      <c r="AL29" s="390">
        <v>0</v>
      </c>
      <c r="AM29" s="388">
        <v>0</v>
      </c>
      <c r="AN29" s="390">
        <v>0</v>
      </c>
      <c r="AO29" s="388">
        <v>0</v>
      </c>
      <c r="AP29" s="390">
        <v>0</v>
      </c>
      <c r="AQ29" s="388">
        <v>0</v>
      </c>
      <c r="AR29" s="390">
        <v>0</v>
      </c>
      <c r="AS29" s="388">
        <v>0</v>
      </c>
      <c r="AT29" s="390">
        <v>0</v>
      </c>
      <c r="AU29" s="388">
        <v>0</v>
      </c>
      <c r="AV29" s="390">
        <v>0</v>
      </c>
      <c r="AW29" s="388">
        <v>0</v>
      </c>
      <c r="AX29" s="390">
        <v>0</v>
      </c>
      <c r="AY29" s="388">
        <v>30</v>
      </c>
      <c r="AZ29" s="390">
        <v>7266.83</v>
      </c>
      <c r="BA29" s="388">
        <v>0</v>
      </c>
      <c r="BB29" s="390">
        <v>0</v>
      </c>
      <c r="BC29" s="388">
        <v>0</v>
      </c>
      <c r="BD29" s="390">
        <v>0</v>
      </c>
      <c r="BE29" s="388">
        <v>0</v>
      </c>
      <c r="BF29" s="390">
        <v>0</v>
      </c>
      <c r="BG29" s="390">
        <v>0</v>
      </c>
      <c r="BH29" s="388">
        <v>10</v>
      </c>
      <c r="BI29" s="390">
        <v>2422.2800000000002</v>
      </c>
      <c r="BJ29" s="390">
        <v>0</v>
      </c>
      <c r="BK29" s="390">
        <v>0</v>
      </c>
      <c r="BL29" s="390">
        <v>0</v>
      </c>
      <c r="BM29" s="390">
        <v>0</v>
      </c>
      <c r="BN29" s="390">
        <v>0</v>
      </c>
      <c r="BO29" s="390">
        <v>0</v>
      </c>
      <c r="BP29" s="390">
        <f t="shared" si="3"/>
        <v>0</v>
      </c>
      <c r="BQ29" s="390">
        <v>9689.1099999999969</v>
      </c>
      <c r="BR29" s="390">
        <f t="shared" si="4"/>
        <v>33911.879999999997</v>
      </c>
      <c r="BS29" s="390">
        <f t="shared" si="5"/>
        <v>33911.879999999997</v>
      </c>
      <c r="BT29" s="390">
        <v>0</v>
      </c>
      <c r="BU29" s="477">
        <f t="shared" si="6"/>
        <v>406942.55999999994</v>
      </c>
      <c r="BV29" s="393">
        <v>24222.77</v>
      </c>
      <c r="BW29" s="390">
        <f t="shared" si="7"/>
        <v>24222.77</v>
      </c>
      <c r="BX29" s="394">
        <v>0</v>
      </c>
      <c r="BY29" s="390">
        <v>0</v>
      </c>
      <c r="BZ29" s="390">
        <f t="shared" si="8"/>
        <v>0</v>
      </c>
      <c r="CA29" s="394"/>
    </row>
    <row r="30" spans="1:79" x14ac:dyDescent="0.25">
      <c r="A30" s="473">
        <v>20</v>
      </c>
      <c r="B30" s="474" t="s">
        <v>344</v>
      </c>
      <c r="C30" s="474" t="s">
        <v>397</v>
      </c>
      <c r="D30" s="475" t="s">
        <v>390</v>
      </c>
      <c r="E30" s="476"/>
      <c r="F30" s="475" t="s">
        <v>394</v>
      </c>
      <c r="G30" s="386" t="s">
        <v>316</v>
      </c>
      <c r="H30" s="388">
        <v>4.79</v>
      </c>
      <c r="I30" s="390">
        <v>211921.58</v>
      </c>
      <c r="J30" s="390">
        <v>0</v>
      </c>
      <c r="K30" s="390">
        <v>0</v>
      </c>
      <c r="L30" s="390">
        <v>0.75</v>
      </c>
      <c r="M30" s="390">
        <v>0.25</v>
      </c>
      <c r="N30" s="390">
        <f t="shared" si="0"/>
        <v>1</v>
      </c>
      <c r="O30" s="390">
        <v>0</v>
      </c>
      <c r="P30" s="390">
        <v>0</v>
      </c>
      <c r="Q30" s="390">
        <v>12</v>
      </c>
      <c r="R30" s="390">
        <v>4</v>
      </c>
      <c r="S30" s="390">
        <f t="shared" si="1"/>
        <v>16</v>
      </c>
      <c r="T30" s="390">
        <v>0</v>
      </c>
      <c r="U30" s="390">
        <v>0</v>
      </c>
      <c r="V30" s="390">
        <v>127152.95</v>
      </c>
      <c r="W30" s="390">
        <v>42384.32</v>
      </c>
      <c r="X30" s="390">
        <f t="shared" si="2"/>
        <v>169537.27</v>
      </c>
      <c r="Y30" s="388">
        <v>25</v>
      </c>
      <c r="Z30" s="390">
        <v>42384.32</v>
      </c>
      <c r="AA30" s="388">
        <v>20</v>
      </c>
      <c r="AB30" s="390">
        <v>16</v>
      </c>
      <c r="AC30" s="390">
        <v>3539.4</v>
      </c>
      <c r="AD30" s="388">
        <v>0</v>
      </c>
      <c r="AE30" s="390">
        <v>0</v>
      </c>
      <c r="AF30" s="390">
        <v>0</v>
      </c>
      <c r="AG30" s="388">
        <v>60</v>
      </c>
      <c r="AH30" s="390">
        <v>10618.2</v>
      </c>
      <c r="AI30" s="388">
        <v>0</v>
      </c>
      <c r="AJ30" s="390">
        <v>0</v>
      </c>
      <c r="AK30" s="388">
        <v>0</v>
      </c>
      <c r="AL30" s="390">
        <v>0</v>
      </c>
      <c r="AM30" s="388">
        <v>0</v>
      </c>
      <c r="AN30" s="390">
        <v>0</v>
      </c>
      <c r="AO30" s="388">
        <v>35</v>
      </c>
      <c r="AP30" s="390">
        <v>74172.55</v>
      </c>
      <c r="AQ30" s="388">
        <v>0</v>
      </c>
      <c r="AR30" s="390">
        <v>0</v>
      </c>
      <c r="AS30" s="388">
        <v>0</v>
      </c>
      <c r="AT30" s="390">
        <v>0</v>
      </c>
      <c r="AU30" s="388">
        <v>0</v>
      </c>
      <c r="AV30" s="390">
        <v>0</v>
      </c>
      <c r="AW30" s="388">
        <v>0</v>
      </c>
      <c r="AX30" s="390">
        <v>0</v>
      </c>
      <c r="AY30" s="388">
        <v>30</v>
      </c>
      <c r="AZ30" s="390">
        <v>63576.480000000003</v>
      </c>
      <c r="BA30" s="388">
        <v>0</v>
      </c>
      <c r="BB30" s="390">
        <v>0</v>
      </c>
      <c r="BC30" s="388">
        <v>0</v>
      </c>
      <c r="BD30" s="390">
        <v>0</v>
      </c>
      <c r="BE30" s="388">
        <v>0</v>
      </c>
      <c r="BF30" s="390">
        <v>0</v>
      </c>
      <c r="BG30" s="390">
        <v>0</v>
      </c>
      <c r="BH30" s="388">
        <v>10</v>
      </c>
      <c r="BI30" s="390">
        <v>21192.16</v>
      </c>
      <c r="BJ30" s="390">
        <v>0</v>
      </c>
      <c r="BK30" s="390">
        <v>0</v>
      </c>
      <c r="BL30" s="390">
        <v>0</v>
      </c>
      <c r="BM30" s="390">
        <v>0</v>
      </c>
      <c r="BN30" s="390">
        <v>0</v>
      </c>
      <c r="BO30" s="390">
        <v>0</v>
      </c>
      <c r="BP30" s="390">
        <f t="shared" si="3"/>
        <v>0</v>
      </c>
      <c r="BQ30" s="390">
        <v>173098.79</v>
      </c>
      <c r="BR30" s="390">
        <f t="shared" si="4"/>
        <v>385020.38</v>
      </c>
      <c r="BS30" s="390">
        <f t="shared" si="5"/>
        <v>385020.38</v>
      </c>
      <c r="BT30" s="390">
        <v>0</v>
      </c>
      <c r="BU30" s="477">
        <f t="shared" si="6"/>
        <v>4620244.5600000005</v>
      </c>
      <c r="BV30" s="393">
        <v>211921.58</v>
      </c>
      <c r="BW30" s="390">
        <f t="shared" si="7"/>
        <v>211921.58</v>
      </c>
      <c r="BX30" s="394">
        <v>0</v>
      </c>
      <c r="BY30" s="390">
        <v>0</v>
      </c>
      <c r="BZ30" s="390">
        <f t="shared" si="8"/>
        <v>0</v>
      </c>
      <c r="CA30" s="394"/>
    </row>
    <row r="31" spans="1:79" x14ac:dyDescent="0.25">
      <c r="A31" s="473">
        <v>21</v>
      </c>
      <c r="B31" s="474" t="s">
        <v>424</v>
      </c>
      <c r="C31" s="474" t="s">
        <v>425</v>
      </c>
      <c r="D31" s="475" t="s">
        <v>390</v>
      </c>
      <c r="E31" s="476"/>
      <c r="F31" s="475" t="s">
        <v>398</v>
      </c>
      <c r="G31" s="386" t="s">
        <v>426</v>
      </c>
      <c r="H31" s="388">
        <v>5.41</v>
      </c>
      <c r="I31" s="390">
        <v>239351.93</v>
      </c>
      <c r="J31" s="390">
        <v>0</v>
      </c>
      <c r="K31" s="390">
        <v>0</v>
      </c>
      <c r="L31" s="390">
        <v>0.9375</v>
      </c>
      <c r="M31" s="390">
        <v>6.25E-2</v>
      </c>
      <c r="N31" s="390">
        <f t="shared" si="0"/>
        <v>1</v>
      </c>
      <c r="O31" s="390">
        <v>0</v>
      </c>
      <c r="P31" s="390">
        <v>0</v>
      </c>
      <c r="Q31" s="390">
        <v>15</v>
      </c>
      <c r="R31" s="390">
        <v>1</v>
      </c>
      <c r="S31" s="390">
        <f t="shared" si="1"/>
        <v>16</v>
      </c>
      <c r="T31" s="390">
        <v>0</v>
      </c>
      <c r="U31" s="390">
        <v>0</v>
      </c>
      <c r="V31" s="390">
        <v>179513.94999999998</v>
      </c>
      <c r="W31" s="390">
        <v>11967.6</v>
      </c>
      <c r="X31" s="390">
        <f t="shared" si="2"/>
        <v>191481.55</v>
      </c>
      <c r="Y31" s="388">
        <v>25</v>
      </c>
      <c r="Z31" s="390">
        <v>47870.38</v>
      </c>
      <c r="AA31" s="388">
        <v>20</v>
      </c>
      <c r="AB31" s="390">
        <v>8</v>
      </c>
      <c r="AC31" s="390">
        <v>1769.7</v>
      </c>
      <c r="AD31" s="388">
        <v>0</v>
      </c>
      <c r="AE31" s="390">
        <v>0</v>
      </c>
      <c r="AF31" s="390">
        <v>0</v>
      </c>
      <c r="AG31" s="388">
        <v>0</v>
      </c>
      <c r="AH31" s="390">
        <v>0</v>
      </c>
      <c r="AI31" s="388">
        <v>0</v>
      </c>
      <c r="AJ31" s="390">
        <v>0</v>
      </c>
      <c r="AK31" s="388">
        <v>0</v>
      </c>
      <c r="AL31" s="390">
        <v>0</v>
      </c>
      <c r="AM31" s="388">
        <v>40</v>
      </c>
      <c r="AN31" s="390">
        <v>95740.77</v>
      </c>
      <c r="AO31" s="388">
        <v>0</v>
      </c>
      <c r="AP31" s="390">
        <v>0</v>
      </c>
      <c r="AQ31" s="388">
        <v>0</v>
      </c>
      <c r="AR31" s="390">
        <v>0</v>
      </c>
      <c r="AS31" s="388">
        <v>0</v>
      </c>
      <c r="AT31" s="390">
        <v>0</v>
      </c>
      <c r="AU31" s="388">
        <v>0</v>
      </c>
      <c r="AV31" s="390">
        <v>0</v>
      </c>
      <c r="AW31" s="388">
        <v>0</v>
      </c>
      <c r="AX31" s="390">
        <v>0</v>
      </c>
      <c r="AY31" s="388">
        <v>30</v>
      </c>
      <c r="AZ31" s="390">
        <v>71805.58</v>
      </c>
      <c r="BA31" s="388">
        <v>0</v>
      </c>
      <c r="BB31" s="390">
        <v>0</v>
      </c>
      <c r="BC31" s="388">
        <v>0</v>
      </c>
      <c r="BD31" s="390">
        <v>0</v>
      </c>
      <c r="BE31" s="388">
        <v>0</v>
      </c>
      <c r="BF31" s="390">
        <v>0</v>
      </c>
      <c r="BG31" s="390">
        <v>0</v>
      </c>
      <c r="BH31" s="388">
        <v>10</v>
      </c>
      <c r="BI31" s="390">
        <v>23935.19</v>
      </c>
      <c r="BJ31" s="390">
        <v>0</v>
      </c>
      <c r="BK31" s="390">
        <v>0</v>
      </c>
      <c r="BL31" s="390">
        <v>0</v>
      </c>
      <c r="BM31" s="390">
        <v>0</v>
      </c>
      <c r="BN31" s="390">
        <v>0</v>
      </c>
      <c r="BO31" s="390">
        <v>0</v>
      </c>
      <c r="BP31" s="390">
        <f t="shared" si="3"/>
        <v>0</v>
      </c>
      <c r="BQ31" s="390">
        <v>193251.24</v>
      </c>
      <c r="BR31" s="390">
        <f t="shared" si="4"/>
        <v>432603.17</v>
      </c>
      <c r="BS31" s="390">
        <f t="shared" si="5"/>
        <v>432603.17</v>
      </c>
      <c r="BT31" s="390">
        <v>0</v>
      </c>
      <c r="BU31" s="477">
        <f t="shared" si="6"/>
        <v>5191238.04</v>
      </c>
      <c r="BV31" s="393">
        <v>239351.93</v>
      </c>
      <c r="BW31" s="390">
        <f t="shared" si="7"/>
        <v>239351.93</v>
      </c>
      <c r="BX31" s="394">
        <v>0</v>
      </c>
      <c r="BY31" s="390">
        <v>0</v>
      </c>
      <c r="BZ31" s="390">
        <f t="shared" si="8"/>
        <v>0</v>
      </c>
      <c r="CA31" s="394"/>
    </row>
    <row r="32" spans="1:79" x14ac:dyDescent="0.25">
      <c r="A32" s="473">
        <v>22</v>
      </c>
      <c r="B32" s="474" t="s">
        <v>427</v>
      </c>
      <c r="C32" s="474" t="s">
        <v>408</v>
      </c>
      <c r="D32" s="475" t="s">
        <v>390</v>
      </c>
      <c r="E32" s="476"/>
      <c r="F32" s="475" t="s">
        <v>317</v>
      </c>
      <c r="G32" s="386" t="s">
        <v>417</v>
      </c>
      <c r="H32" s="388">
        <v>4.99</v>
      </c>
      <c r="I32" s="390">
        <v>220770.08</v>
      </c>
      <c r="J32" s="390">
        <v>0</v>
      </c>
      <c r="K32" s="390">
        <v>0</v>
      </c>
      <c r="L32" s="390">
        <v>0.625</v>
      </c>
      <c r="M32" s="390">
        <v>0.375</v>
      </c>
      <c r="N32" s="390">
        <f t="shared" si="0"/>
        <v>1</v>
      </c>
      <c r="O32" s="390">
        <v>0</v>
      </c>
      <c r="P32" s="390">
        <v>0</v>
      </c>
      <c r="Q32" s="390">
        <v>10</v>
      </c>
      <c r="R32" s="390">
        <v>6</v>
      </c>
      <c r="S32" s="390">
        <f t="shared" si="1"/>
        <v>16</v>
      </c>
      <c r="T32" s="390">
        <v>0</v>
      </c>
      <c r="U32" s="390">
        <v>0</v>
      </c>
      <c r="V32" s="390">
        <v>110385.04</v>
      </c>
      <c r="W32" s="390">
        <v>66231.02</v>
      </c>
      <c r="X32" s="390">
        <f t="shared" si="2"/>
        <v>176616.06</v>
      </c>
      <c r="Y32" s="388">
        <v>25</v>
      </c>
      <c r="Z32" s="390">
        <v>44154.02</v>
      </c>
      <c r="AA32" s="388">
        <v>0</v>
      </c>
      <c r="AB32" s="390">
        <v>0</v>
      </c>
      <c r="AC32" s="390">
        <v>0</v>
      </c>
      <c r="AD32" s="388">
        <v>0</v>
      </c>
      <c r="AE32" s="390">
        <v>0</v>
      </c>
      <c r="AF32" s="390">
        <v>0</v>
      </c>
      <c r="AG32" s="388">
        <v>60</v>
      </c>
      <c r="AH32" s="390">
        <v>10618.2</v>
      </c>
      <c r="AI32" s="388">
        <v>0</v>
      </c>
      <c r="AJ32" s="390">
        <v>0</v>
      </c>
      <c r="AK32" s="388">
        <v>0</v>
      </c>
      <c r="AL32" s="390">
        <v>0</v>
      </c>
      <c r="AM32" s="388">
        <v>0</v>
      </c>
      <c r="AN32" s="390">
        <v>0</v>
      </c>
      <c r="AO32" s="388">
        <v>0</v>
      </c>
      <c r="AP32" s="390">
        <v>0</v>
      </c>
      <c r="AQ32" s="388">
        <v>30</v>
      </c>
      <c r="AR32" s="390">
        <v>66231.02</v>
      </c>
      <c r="AS32" s="388">
        <v>0</v>
      </c>
      <c r="AT32" s="390">
        <v>0</v>
      </c>
      <c r="AU32" s="388">
        <v>0</v>
      </c>
      <c r="AV32" s="390">
        <v>0</v>
      </c>
      <c r="AW32" s="388">
        <v>0</v>
      </c>
      <c r="AX32" s="390">
        <v>0</v>
      </c>
      <c r="AY32" s="388">
        <v>30</v>
      </c>
      <c r="AZ32" s="390">
        <v>66231.02</v>
      </c>
      <c r="BA32" s="388">
        <v>0</v>
      </c>
      <c r="BB32" s="390">
        <v>0</v>
      </c>
      <c r="BC32" s="388">
        <v>0</v>
      </c>
      <c r="BD32" s="390">
        <v>0</v>
      </c>
      <c r="BE32" s="388">
        <v>0</v>
      </c>
      <c r="BF32" s="390">
        <v>0</v>
      </c>
      <c r="BG32" s="390">
        <v>0</v>
      </c>
      <c r="BH32" s="388">
        <v>10</v>
      </c>
      <c r="BI32" s="390">
        <v>22077.01</v>
      </c>
      <c r="BJ32" s="390">
        <v>0</v>
      </c>
      <c r="BK32" s="390">
        <v>0</v>
      </c>
      <c r="BL32" s="390">
        <v>0</v>
      </c>
      <c r="BM32" s="390">
        <v>0</v>
      </c>
      <c r="BN32" s="390">
        <v>0</v>
      </c>
      <c r="BO32" s="390">
        <v>0</v>
      </c>
      <c r="BP32" s="390">
        <f t="shared" si="3"/>
        <v>0</v>
      </c>
      <c r="BQ32" s="390">
        <v>165157.25000000003</v>
      </c>
      <c r="BR32" s="390">
        <f t="shared" si="4"/>
        <v>385927.33</v>
      </c>
      <c r="BS32" s="390">
        <f t="shared" si="5"/>
        <v>385927.33</v>
      </c>
      <c r="BT32" s="390">
        <v>0</v>
      </c>
      <c r="BU32" s="477">
        <f t="shared" si="6"/>
        <v>4631127.96</v>
      </c>
      <c r="BV32" s="393">
        <v>220770.08</v>
      </c>
      <c r="BW32" s="390">
        <f t="shared" si="7"/>
        <v>220770.08</v>
      </c>
      <c r="BX32" s="394">
        <v>0</v>
      </c>
      <c r="BY32" s="390">
        <v>0</v>
      </c>
      <c r="BZ32" s="390">
        <f t="shared" si="8"/>
        <v>0</v>
      </c>
      <c r="CA32" s="394"/>
    </row>
    <row r="33" spans="1:79" x14ac:dyDescent="0.25">
      <c r="A33" s="473">
        <v>23</v>
      </c>
      <c r="B33" s="474" t="s">
        <v>315</v>
      </c>
      <c r="C33" s="474" t="s">
        <v>428</v>
      </c>
      <c r="D33" s="475" t="s">
        <v>390</v>
      </c>
      <c r="E33" s="476"/>
      <c r="F33" s="475" t="s">
        <v>317</v>
      </c>
      <c r="G33" s="386" t="s">
        <v>429</v>
      </c>
      <c r="H33" s="388">
        <v>4.74</v>
      </c>
      <c r="I33" s="390">
        <v>209709.45</v>
      </c>
      <c r="J33" s="390">
        <v>0</v>
      </c>
      <c r="K33" s="390">
        <v>0</v>
      </c>
      <c r="L33" s="390">
        <v>0</v>
      </c>
      <c r="M33" s="390">
        <v>0.1875</v>
      </c>
      <c r="N33" s="390">
        <f t="shared" si="0"/>
        <v>0.1875</v>
      </c>
      <c r="O33" s="390">
        <v>0</v>
      </c>
      <c r="P33" s="390">
        <v>0</v>
      </c>
      <c r="Q33" s="390">
        <v>0</v>
      </c>
      <c r="R33" s="390">
        <v>3</v>
      </c>
      <c r="S33" s="390">
        <f t="shared" si="1"/>
        <v>3</v>
      </c>
      <c r="T33" s="390">
        <v>0</v>
      </c>
      <c r="U33" s="390">
        <v>0</v>
      </c>
      <c r="V33" s="390">
        <v>0</v>
      </c>
      <c r="W33" s="390">
        <v>31456.42</v>
      </c>
      <c r="X33" s="390">
        <f t="shared" si="2"/>
        <v>31456.42</v>
      </c>
      <c r="Y33" s="388">
        <v>25</v>
      </c>
      <c r="Z33" s="390">
        <v>7864.1</v>
      </c>
      <c r="AA33" s="388">
        <v>0</v>
      </c>
      <c r="AB33" s="390">
        <v>0</v>
      </c>
      <c r="AC33" s="390">
        <v>0</v>
      </c>
      <c r="AD33" s="388">
        <v>0</v>
      </c>
      <c r="AE33" s="390">
        <v>0</v>
      </c>
      <c r="AF33" s="390">
        <v>0</v>
      </c>
      <c r="AG33" s="388">
        <v>0</v>
      </c>
      <c r="AH33" s="390">
        <v>0</v>
      </c>
      <c r="AI33" s="388">
        <v>0</v>
      </c>
      <c r="AJ33" s="390">
        <v>0</v>
      </c>
      <c r="AK33" s="388">
        <v>0</v>
      </c>
      <c r="AL33" s="390">
        <v>0</v>
      </c>
      <c r="AM33" s="388">
        <v>0</v>
      </c>
      <c r="AN33" s="390">
        <v>0</v>
      </c>
      <c r="AO33" s="388">
        <v>0</v>
      </c>
      <c r="AP33" s="390">
        <v>0</v>
      </c>
      <c r="AQ33" s="388">
        <v>30</v>
      </c>
      <c r="AR33" s="390">
        <v>11796.16</v>
      </c>
      <c r="AS33" s="388">
        <v>0</v>
      </c>
      <c r="AT33" s="390">
        <v>0</v>
      </c>
      <c r="AU33" s="388">
        <v>0</v>
      </c>
      <c r="AV33" s="390">
        <v>0</v>
      </c>
      <c r="AW33" s="388">
        <v>0</v>
      </c>
      <c r="AX33" s="390">
        <v>0</v>
      </c>
      <c r="AY33" s="388">
        <v>30</v>
      </c>
      <c r="AZ33" s="390">
        <v>11796.16</v>
      </c>
      <c r="BA33" s="388">
        <v>0</v>
      </c>
      <c r="BB33" s="390">
        <v>0</v>
      </c>
      <c r="BC33" s="388">
        <v>0</v>
      </c>
      <c r="BD33" s="390">
        <v>0</v>
      </c>
      <c r="BE33" s="388">
        <v>0</v>
      </c>
      <c r="BF33" s="390">
        <v>0</v>
      </c>
      <c r="BG33" s="390">
        <v>0</v>
      </c>
      <c r="BH33" s="388">
        <v>10</v>
      </c>
      <c r="BI33" s="390">
        <v>3932.05</v>
      </c>
      <c r="BJ33" s="390">
        <v>0</v>
      </c>
      <c r="BK33" s="390">
        <v>0</v>
      </c>
      <c r="BL33" s="390">
        <v>0</v>
      </c>
      <c r="BM33" s="390">
        <v>0</v>
      </c>
      <c r="BN33" s="390">
        <v>0</v>
      </c>
      <c r="BO33" s="390">
        <v>0</v>
      </c>
      <c r="BP33" s="390">
        <f t="shared" si="3"/>
        <v>0</v>
      </c>
      <c r="BQ33" s="390">
        <v>27524.370000000003</v>
      </c>
      <c r="BR33" s="390">
        <f t="shared" si="4"/>
        <v>66844.89</v>
      </c>
      <c r="BS33" s="390">
        <f t="shared" si="5"/>
        <v>66844.89</v>
      </c>
      <c r="BT33" s="390">
        <v>0</v>
      </c>
      <c r="BU33" s="477">
        <f t="shared" si="6"/>
        <v>802138.67999999993</v>
      </c>
      <c r="BV33" s="393">
        <v>39320.519999999997</v>
      </c>
      <c r="BW33" s="390">
        <f t="shared" si="7"/>
        <v>39320.519999999997</v>
      </c>
      <c r="BX33" s="394">
        <v>0</v>
      </c>
      <c r="BY33" s="390">
        <v>0</v>
      </c>
      <c r="BZ33" s="390">
        <f t="shared" si="8"/>
        <v>0</v>
      </c>
      <c r="CA33" s="394"/>
    </row>
    <row r="34" spans="1:79" x14ac:dyDescent="0.25">
      <c r="A34" s="473">
        <v>24</v>
      </c>
      <c r="B34" s="474" t="s">
        <v>318</v>
      </c>
      <c r="C34" s="474" t="s">
        <v>401</v>
      </c>
      <c r="D34" s="475" t="s">
        <v>390</v>
      </c>
      <c r="E34" s="476"/>
      <c r="F34" s="475" t="s">
        <v>398</v>
      </c>
      <c r="G34" s="386" t="s">
        <v>403</v>
      </c>
      <c r="H34" s="388">
        <v>5.41</v>
      </c>
      <c r="I34" s="390">
        <v>239351.93</v>
      </c>
      <c r="J34" s="390">
        <v>0</v>
      </c>
      <c r="K34" s="390">
        <v>0</v>
      </c>
      <c r="L34" s="390">
        <v>0.4375</v>
      </c>
      <c r="M34" s="390">
        <v>0</v>
      </c>
      <c r="N34" s="390">
        <f t="shared" si="0"/>
        <v>0.4375</v>
      </c>
      <c r="O34" s="390">
        <v>0</v>
      </c>
      <c r="P34" s="390">
        <v>0</v>
      </c>
      <c r="Q34" s="390">
        <v>7</v>
      </c>
      <c r="R34" s="390">
        <v>0</v>
      </c>
      <c r="S34" s="390">
        <f t="shared" si="1"/>
        <v>7</v>
      </c>
      <c r="T34" s="390">
        <v>0</v>
      </c>
      <c r="U34" s="390">
        <v>0</v>
      </c>
      <c r="V34" s="390">
        <v>83773.17</v>
      </c>
      <c r="W34" s="390">
        <v>0</v>
      </c>
      <c r="X34" s="390">
        <f t="shared" si="2"/>
        <v>83773.17</v>
      </c>
      <c r="Y34" s="388">
        <v>25</v>
      </c>
      <c r="Z34" s="390">
        <v>20943.3</v>
      </c>
      <c r="AA34" s="388">
        <v>0</v>
      </c>
      <c r="AB34" s="390">
        <v>0</v>
      </c>
      <c r="AC34" s="390">
        <v>0</v>
      </c>
      <c r="AD34" s="388">
        <v>0</v>
      </c>
      <c r="AE34" s="390">
        <v>0</v>
      </c>
      <c r="AF34" s="390">
        <v>0</v>
      </c>
      <c r="AG34" s="388">
        <v>0</v>
      </c>
      <c r="AH34" s="390">
        <v>0</v>
      </c>
      <c r="AI34" s="388">
        <v>0</v>
      </c>
      <c r="AJ34" s="390">
        <v>0</v>
      </c>
      <c r="AK34" s="388">
        <v>0</v>
      </c>
      <c r="AL34" s="390">
        <v>0</v>
      </c>
      <c r="AM34" s="388">
        <v>40</v>
      </c>
      <c r="AN34" s="390">
        <v>41886.589999999997</v>
      </c>
      <c r="AO34" s="388">
        <v>0</v>
      </c>
      <c r="AP34" s="390">
        <v>0</v>
      </c>
      <c r="AQ34" s="388">
        <v>0</v>
      </c>
      <c r="AR34" s="390">
        <v>0</v>
      </c>
      <c r="AS34" s="388">
        <v>0</v>
      </c>
      <c r="AT34" s="390">
        <v>0</v>
      </c>
      <c r="AU34" s="388">
        <v>0</v>
      </c>
      <c r="AV34" s="390">
        <v>0</v>
      </c>
      <c r="AW34" s="388">
        <v>0</v>
      </c>
      <c r="AX34" s="390">
        <v>0</v>
      </c>
      <c r="AY34" s="388">
        <v>30</v>
      </c>
      <c r="AZ34" s="390">
        <v>31414.94</v>
      </c>
      <c r="BA34" s="388">
        <v>0</v>
      </c>
      <c r="BB34" s="390">
        <v>0</v>
      </c>
      <c r="BC34" s="388">
        <v>0</v>
      </c>
      <c r="BD34" s="390">
        <v>0</v>
      </c>
      <c r="BE34" s="388">
        <v>0</v>
      </c>
      <c r="BF34" s="390">
        <v>0</v>
      </c>
      <c r="BG34" s="390">
        <v>0</v>
      </c>
      <c r="BH34" s="388">
        <v>10</v>
      </c>
      <c r="BI34" s="390">
        <v>10471.65</v>
      </c>
      <c r="BJ34" s="390">
        <v>0</v>
      </c>
      <c r="BK34" s="390">
        <v>0</v>
      </c>
      <c r="BL34" s="390">
        <v>0</v>
      </c>
      <c r="BM34" s="390">
        <v>0</v>
      </c>
      <c r="BN34" s="390">
        <v>0</v>
      </c>
      <c r="BO34" s="390">
        <v>0</v>
      </c>
      <c r="BP34" s="390">
        <f t="shared" si="3"/>
        <v>0</v>
      </c>
      <c r="BQ34" s="390">
        <v>83773.179999999993</v>
      </c>
      <c r="BR34" s="390">
        <f t="shared" si="4"/>
        <v>188489.65</v>
      </c>
      <c r="BS34" s="390">
        <f t="shared" si="5"/>
        <v>188489.65</v>
      </c>
      <c r="BT34" s="390">
        <v>0</v>
      </c>
      <c r="BU34" s="477">
        <f t="shared" si="6"/>
        <v>2261875.7999999998</v>
      </c>
      <c r="BV34" s="393">
        <v>104716.47</v>
      </c>
      <c r="BW34" s="390">
        <f t="shared" si="7"/>
        <v>104716.47</v>
      </c>
      <c r="BX34" s="394">
        <v>0</v>
      </c>
      <c r="BY34" s="390">
        <v>0</v>
      </c>
      <c r="BZ34" s="390">
        <f t="shared" si="8"/>
        <v>0</v>
      </c>
      <c r="CA34" s="394"/>
    </row>
    <row r="35" spans="1:79" x14ac:dyDescent="0.25">
      <c r="A35" s="473">
        <v>25</v>
      </c>
      <c r="B35" s="474" t="s">
        <v>430</v>
      </c>
      <c r="C35" s="474" t="s">
        <v>397</v>
      </c>
      <c r="D35" s="475" t="s">
        <v>390</v>
      </c>
      <c r="E35" s="476"/>
      <c r="F35" s="475" t="s">
        <v>333</v>
      </c>
      <c r="G35" s="386" t="s">
        <v>431</v>
      </c>
      <c r="H35" s="388">
        <v>4.0999999999999996</v>
      </c>
      <c r="I35" s="390">
        <v>181394.25</v>
      </c>
      <c r="J35" s="390">
        <v>0</v>
      </c>
      <c r="K35" s="390">
        <v>0.3125</v>
      </c>
      <c r="L35" s="390">
        <v>0.1875</v>
      </c>
      <c r="M35" s="390">
        <v>0</v>
      </c>
      <c r="N35" s="390">
        <f t="shared" si="0"/>
        <v>0.5</v>
      </c>
      <c r="O35" s="390">
        <v>0</v>
      </c>
      <c r="P35" s="390">
        <v>5</v>
      </c>
      <c r="Q35" s="390">
        <v>3</v>
      </c>
      <c r="R35" s="390">
        <v>0</v>
      </c>
      <c r="S35" s="390">
        <f t="shared" si="1"/>
        <v>8</v>
      </c>
      <c r="T35" s="390">
        <v>0</v>
      </c>
      <c r="U35" s="390">
        <v>45348.56</v>
      </c>
      <c r="V35" s="390">
        <v>27209.14</v>
      </c>
      <c r="W35" s="390">
        <v>0</v>
      </c>
      <c r="X35" s="390">
        <f t="shared" si="2"/>
        <v>72557.7</v>
      </c>
      <c r="Y35" s="388">
        <v>25</v>
      </c>
      <c r="Z35" s="390">
        <v>18139.419999999998</v>
      </c>
      <c r="AA35" s="388">
        <v>20</v>
      </c>
      <c r="AB35" s="390">
        <v>8</v>
      </c>
      <c r="AC35" s="390">
        <v>1769.7</v>
      </c>
      <c r="AD35" s="388">
        <v>0</v>
      </c>
      <c r="AE35" s="390">
        <v>0</v>
      </c>
      <c r="AF35" s="390">
        <v>0</v>
      </c>
      <c r="AG35" s="388">
        <v>0</v>
      </c>
      <c r="AH35" s="390">
        <v>0</v>
      </c>
      <c r="AI35" s="388">
        <v>0</v>
      </c>
      <c r="AJ35" s="390">
        <v>0</v>
      </c>
      <c r="AK35" s="388">
        <v>0</v>
      </c>
      <c r="AL35" s="390">
        <v>0</v>
      </c>
      <c r="AM35" s="388">
        <v>0</v>
      </c>
      <c r="AN35" s="390">
        <v>0</v>
      </c>
      <c r="AO35" s="388">
        <v>0</v>
      </c>
      <c r="AP35" s="390">
        <v>0</v>
      </c>
      <c r="AQ35" s="388">
        <v>0</v>
      </c>
      <c r="AR35" s="390">
        <v>0</v>
      </c>
      <c r="AS35" s="388">
        <v>0</v>
      </c>
      <c r="AT35" s="390">
        <v>0</v>
      </c>
      <c r="AU35" s="388">
        <v>0</v>
      </c>
      <c r="AV35" s="390">
        <v>0</v>
      </c>
      <c r="AW35" s="388">
        <v>0</v>
      </c>
      <c r="AX35" s="390">
        <v>0</v>
      </c>
      <c r="AY35" s="388">
        <v>30</v>
      </c>
      <c r="AZ35" s="390">
        <v>27209.14</v>
      </c>
      <c r="BA35" s="388">
        <v>0</v>
      </c>
      <c r="BB35" s="390">
        <v>0</v>
      </c>
      <c r="BC35" s="388">
        <v>0</v>
      </c>
      <c r="BD35" s="390">
        <v>0</v>
      </c>
      <c r="BE35" s="388">
        <v>0</v>
      </c>
      <c r="BF35" s="390">
        <v>0</v>
      </c>
      <c r="BG35" s="390">
        <v>0</v>
      </c>
      <c r="BH35" s="388">
        <v>10</v>
      </c>
      <c r="BI35" s="390">
        <v>9069.7099999999991</v>
      </c>
      <c r="BJ35" s="390">
        <v>0</v>
      </c>
      <c r="BK35" s="390">
        <v>0</v>
      </c>
      <c r="BL35" s="390">
        <v>0</v>
      </c>
      <c r="BM35" s="390">
        <v>0</v>
      </c>
      <c r="BN35" s="390">
        <v>0</v>
      </c>
      <c r="BO35" s="390">
        <v>0</v>
      </c>
      <c r="BP35" s="390">
        <f t="shared" si="3"/>
        <v>0</v>
      </c>
      <c r="BQ35" s="390">
        <v>38048.550000000003</v>
      </c>
      <c r="BR35" s="390">
        <f t="shared" si="4"/>
        <v>128745.67</v>
      </c>
      <c r="BS35" s="390">
        <f t="shared" si="5"/>
        <v>128745.67</v>
      </c>
      <c r="BT35" s="390">
        <v>0</v>
      </c>
      <c r="BU35" s="477">
        <f t="shared" si="6"/>
        <v>1544948.04</v>
      </c>
      <c r="BV35" s="393">
        <v>90697.13</v>
      </c>
      <c r="BW35" s="390">
        <f t="shared" si="7"/>
        <v>90697.13</v>
      </c>
      <c r="BX35" s="394">
        <v>0</v>
      </c>
      <c r="BY35" s="390">
        <v>0</v>
      </c>
      <c r="BZ35" s="390">
        <f t="shared" si="8"/>
        <v>0</v>
      </c>
      <c r="CA35" s="394"/>
    </row>
    <row r="36" spans="1:79" x14ac:dyDescent="0.25">
      <c r="A36" s="473">
        <v>26</v>
      </c>
      <c r="B36" s="474" t="s">
        <v>432</v>
      </c>
      <c r="C36" s="474" t="s">
        <v>405</v>
      </c>
      <c r="D36" s="475" t="s">
        <v>390</v>
      </c>
      <c r="E36" s="476"/>
      <c r="F36" s="475" t="s">
        <v>317</v>
      </c>
      <c r="G36" s="386" t="s">
        <v>316</v>
      </c>
      <c r="H36" s="388">
        <v>4.74</v>
      </c>
      <c r="I36" s="390">
        <v>209709.45</v>
      </c>
      <c r="J36" s="390">
        <v>0</v>
      </c>
      <c r="K36" s="390">
        <v>0.5625</v>
      </c>
      <c r="L36" s="390">
        <v>0.375</v>
      </c>
      <c r="M36" s="390">
        <v>0</v>
      </c>
      <c r="N36" s="390">
        <f t="shared" si="0"/>
        <v>0.9375</v>
      </c>
      <c r="O36" s="390">
        <v>0</v>
      </c>
      <c r="P36" s="390">
        <v>9</v>
      </c>
      <c r="Q36" s="390">
        <v>6</v>
      </c>
      <c r="R36" s="390">
        <v>0</v>
      </c>
      <c r="S36" s="390">
        <f t="shared" si="1"/>
        <v>15</v>
      </c>
      <c r="T36" s="390">
        <v>0</v>
      </c>
      <c r="U36" s="390">
        <v>94369.25</v>
      </c>
      <c r="V36" s="390">
        <v>62912.84</v>
      </c>
      <c r="W36" s="390">
        <v>0</v>
      </c>
      <c r="X36" s="390">
        <f t="shared" si="2"/>
        <v>157282.09</v>
      </c>
      <c r="Y36" s="388">
        <v>25</v>
      </c>
      <c r="Z36" s="390">
        <v>39320.519999999997</v>
      </c>
      <c r="AA36" s="388">
        <v>0</v>
      </c>
      <c r="AB36" s="390">
        <v>0</v>
      </c>
      <c r="AC36" s="390">
        <v>0</v>
      </c>
      <c r="AD36" s="388">
        <v>0</v>
      </c>
      <c r="AE36" s="390">
        <v>0</v>
      </c>
      <c r="AF36" s="390">
        <v>0</v>
      </c>
      <c r="AG36" s="388">
        <v>0</v>
      </c>
      <c r="AH36" s="390">
        <v>0</v>
      </c>
      <c r="AI36" s="388">
        <v>0</v>
      </c>
      <c r="AJ36" s="390">
        <v>0</v>
      </c>
      <c r="AK36" s="388">
        <v>0</v>
      </c>
      <c r="AL36" s="390">
        <v>0</v>
      </c>
      <c r="AM36" s="388">
        <v>0</v>
      </c>
      <c r="AN36" s="390">
        <v>0</v>
      </c>
      <c r="AO36" s="388">
        <v>0</v>
      </c>
      <c r="AP36" s="390">
        <v>0</v>
      </c>
      <c r="AQ36" s="388">
        <v>30</v>
      </c>
      <c r="AR36" s="390">
        <v>58980.78</v>
      </c>
      <c r="AS36" s="388">
        <v>0</v>
      </c>
      <c r="AT36" s="390">
        <v>0</v>
      </c>
      <c r="AU36" s="388">
        <v>0</v>
      </c>
      <c r="AV36" s="390">
        <v>0</v>
      </c>
      <c r="AW36" s="388">
        <v>0</v>
      </c>
      <c r="AX36" s="390">
        <v>0</v>
      </c>
      <c r="AY36" s="388">
        <v>30</v>
      </c>
      <c r="AZ36" s="390">
        <v>58980.78</v>
      </c>
      <c r="BA36" s="388">
        <v>0</v>
      </c>
      <c r="BB36" s="390">
        <v>0</v>
      </c>
      <c r="BC36" s="388">
        <v>0</v>
      </c>
      <c r="BD36" s="390">
        <v>0</v>
      </c>
      <c r="BE36" s="388">
        <v>0</v>
      </c>
      <c r="BF36" s="390">
        <v>0</v>
      </c>
      <c r="BG36" s="390">
        <v>0</v>
      </c>
      <c r="BH36" s="388">
        <v>10</v>
      </c>
      <c r="BI36" s="390">
        <v>19660.259999999998</v>
      </c>
      <c r="BJ36" s="390">
        <v>0</v>
      </c>
      <c r="BK36" s="390">
        <v>0</v>
      </c>
      <c r="BL36" s="390">
        <v>0</v>
      </c>
      <c r="BM36" s="390">
        <v>0</v>
      </c>
      <c r="BN36" s="390">
        <v>0</v>
      </c>
      <c r="BO36" s="390">
        <v>0</v>
      </c>
      <c r="BP36" s="390">
        <f t="shared" si="3"/>
        <v>0</v>
      </c>
      <c r="BQ36" s="390">
        <v>137621.82</v>
      </c>
      <c r="BR36" s="390">
        <f t="shared" si="4"/>
        <v>334224.43</v>
      </c>
      <c r="BS36" s="390">
        <f t="shared" si="5"/>
        <v>334224.43</v>
      </c>
      <c r="BT36" s="390">
        <v>0</v>
      </c>
      <c r="BU36" s="477">
        <f t="shared" si="6"/>
        <v>4010693.16</v>
      </c>
      <c r="BV36" s="393">
        <v>196602.61</v>
      </c>
      <c r="BW36" s="390">
        <f t="shared" si="7"/>
        <v>196602.61</v>
      </c>
      <c r="BX36" s="394">
        <v>0</v>
      </c>
      <c r="BY36" s="390">
        <v>0</v>
      </c>
      <c r="BZ36" s="390">
        <f t="shared" si="8"/>
        <v>0</v>
      </c>
      <c r="CA36" s="394"/>
    </row>
    <row r="37" spans="1:79" x14ac:dyDescent="0.25">
      <c r="A37" s="473">
        <v>27</v>
      </c>
      <c r="B37" s="474" t="s">
        <v>433</v>
      </c>
      <c r="C37" s="474" t="s">
        <v>393</v>
      </c>
      <c r="D37" s="475" t="s">
        <v>390</v>
      </c>
      <c r="E37" s="476"/>
      <c r="F37" s="475" t="s">
        <v>398</v>
      </c>
      <c r="G37" s="386" t="s">
        <v>434</v>
      </c>
      <c r="H37" s="388">
        <v>5.41</v>
      </c>
      <c r="I37" s="390">
        <v>239351.93</v>
      </c>
      <c r="J37" s="390">
        <v>0</v>
      </c>
      <c r="K37" s="390">
        <v>1.0625</v>
      </c>
      <c r="L37" s="390">
        <v>0</v>
      </c>
      <c r="M37" s="390">
        <v>0</v>
      </c>
      <c r="N37" s="390">
        <f t="shared" si="0"/>
        <v>1.0625</v>
      </c>
      <c r="O37" s="390">
        <v>0</v>
      </c>
      <c r="P37" s="390">
        <v>17</v>
      </c>
      <c r="Q37" s="390">
        <v>0</v>
      </c>
      <c r="R37" s="390">
        <v>0</v>
      </c>
      <c r="S37" s="390">
        <f t="shared" si="1"/>
        <v>17</v>
      </c>
      <c r="T37" s="390">
        <v>0</v>
      </c>
      <c r="U37" s="390">
        <v>203449.15</v>
      </c>
      <c r="V37" s="390">
        <v>0</v>
      </c>
      <c r="W37" s="390">
        <v>0</v>
      </c>
      <c r="X37" s="390">
        <f t="shared" si="2"/>
        <v>203449.15</v>
      </c>
      <c r="Y37" s="388">
        <v>25</v>
      </c>
      <c r="Z37" s="390">
        <v>50862.28</v>
      </c>
      <c r="AA37" s="388">
        <v>0</v>
      </c>
      <c r="AB37" s="390">
        <v>0</v>
      </c>
      <c r="AC37" s="390">
        <v>0</v>
      </c>
      <c r="AD37" s="388">
        <v>40</v>
      </c>
      <c r="AE37" s="390">
        <v>8</v>
      </c>
      <c r="AF37" s="390">
        <v>3539.4</v>
      </c>
      <c r="AG37" s="388">
        <v>25</v>
      </c>
      <c r="AH37" s="390">
        <v>4424.25</v>
      </c>
      <c r="AI37" s="388">
        <v>0</v>
      </c>
      <c r="AJ37" s="390">
        <v>0</v>
      </c>
      <c r="AK37" s="388">
        <v>0</v>
      </c>
      <c r="AL37" s="390">
        <v>0</v>
      </c>
      <c r="AM37" s="388">
        <v>40</v>
      </c>
      <c r="AN37" s="390">
        <v>101724.57</v>
      </c>
      <c r="AO37" s="388">
        <v>0</v>
      </c>
      <c r="AP37" s="390">
        <v>0</v>
      </c>
      <c r="AQ37" s="388">
        <v>0</v>
      </c>
      <c r="AR37" s="390">
        <v>0</v>
      </c>
      <c r="AS37" s="388">
        <v>0</v>
      </c>
      <c r="AT37" s="390">
        <v>0</v>
      </c>
      <c r="AU37" s="388">
        <v>0</v>
      </c>
      <c r="AV37" s="390">
        <v>0</v>
      </c>
      <c r="AW37" s="388">
        <v>0</v>
      </c>
      <c r="AX37" s="390">
        <v>0</v>
      </c>
      <c r="AY37" s="388">
        <v>30</v>
      </c>
      <c r="AZ37" s="390">
        <v>76293.429999999993</v>
      </c>
      <c r="BA37" s="388">
        <v>0</v>
      </c>
      <c r="BB37" s="390">
        <v>0</v>
      </c>
      <c r="BC37" s="388">
        <v>0</v>
      </c>
      <c r="BD37" s="390">
        <v>0</v>
      </c>
      <c r="BE37" s="388">
        <v>0</v>
      </c>
      <c r="BF37" s="390">
        <v>0</v>
      </c>
      <c r="BG37" s="390">
        <v>0</v>
      </c>
      <c r="BH37" s="388">
        <v>10</v>
      </c>
      <c r="BI37" s="390">
        <v>25431.14</v>
      </c>
      <c r="BJ37" s="390">
        <v>0</v>
      </c>
      <c r="BK37" s="390">
        <v>0</v>
      </c>
      <c r="BL37" s="390">
        <v>0</v>
      </c>
      <c r="BM37" s="390">
        <v>0</v>
      </c>
      <c r="BN37" s="390">
        <v>0</v>
      </c>
      <c r="BO37" s="390">
        <v>0</v>
      </c>
      <c r="BP37" s="390">
        <f t="shared" si="3"/>
        <v>0</v>
      </c>
      <c r="BQ37" s="390">
        <v>211412.78999999998</v>
      </c>
      <c r="BR37" s="390">
        <f t="shared" si="4"/>
        <v>465724.22</v>
      </c>
      <c r="BS37" s="390">
        <f t="shared" si="5"/>
        <v>465724.22</v>
      </c>
      <c r="BT37" s="390">
        <v>0</v>
      </c>
      <c r="BU37" s="477">
        <f t="shared" si="6"/>
        <v>5588690.6399999997</v>
      </c>
      <c r="BV37" s="393">
        <v>254311.43</v>
      </c>
      <c r="BW37" s="390">
        <f t="shared" si="7"/>
        <v>254311.43</v>
      </c>
      <c r="BX37" s="394">
        <v>0</v>
      </c>
      <c r="BY37" s="390">
        <v>0</v>
      </c>
      <c r="BZ37" s="390">
        <f t="shared" si="8"/>
        <v>0</v>
      </c>
      <c r="CA37" s="394"/>
    </row>
    <row r="38" spans="1:79" x14ac:dyDescent="0.25">
      <c r="A38" s="473">
        <v>28</v>
      </c>
      <c r="B38" s="474" t="s">
        <v>435</v>
      </c>
      <c r="C38" s="474" t="s">
        <v>402</v>
      </c>
      <c r="D38" s="475" t="s">
        <v>390</v>
      </c>
      <c r="E38" s="476"/>
      <c r="F38" s="475" t="s">
        <v>398</v>
      </c>
      <c r="G38" s="386" t="s">
        <v>426</v>
      </c>
      <c r="H38" s="388">
        <v>5.41</v>
      </c>
      <c r="I38" s="390">
        <v>239351.93</v>
      </c>
      <c r="J38" s="390">
        <v>0</v>
      </c>
      <c r="K38" s="390">
        <v>0</v>
      </c>
      <c r="L38" s="390">
        <v>0.5625</v>
      </c>
      <c r="M38" s="390">
        <v>0.75</v>
      </c>
      <c r="N38" s="390">
        <f t="shared" si="0"/>
        <v>1.3125</v>
      </c>
      <c r="O38" s="390">
        <v>0</v>
      </c>
      <c r="P38" s="390">
        <v>0</v>
      </c>
      <c r="Q38" s="390">
        <v>9</v>
      </c>
      <c r="R38" s="390">
        <v>12</v>
      </c>
      <c r="S38" s="390">
        <f t="shared" si="1"/>
        <v>21</v>
      </c>
      <c r="T38" s="390">
        <v>0</v>
      </c>
      <c r="U38" s="390">
        <v>0</v>
      </c>
      <c r="V38" s="390">
        <v>107708.35999999999</v>
      </c>
      <c r="W38" s="390">
        <v>143611.16</v>
      </c>
      <c r="X38" s="390">
        <f t="shared" si="2"/>
        <v>251319.52</v>
      </c>
      <c r="Y38" s="388">
        <v>25</v>
      </c>
      <c r="Z38" s="390">
        <v>62829.89</v>
      </c>
      <c r="AA38" s="388">
        <v>0</v>
      </c>
      <c r="AB38" s="390">
        <v>0</v>
      </c>
      <c r="AC38" s="390">
        <v>0</v>
      </c>
      <c r="AD38" s="388">
        <v>40</v>
      </c>
      <c r="AE38" s="390">
        <v>21</v>
      </c>
      <c r="AF38" s="390">
        <v>9290.93</v>
      </c>
      <c r="AG38" s="388">
        <v>60</v>
      </c>
      <c r="AH38" s="390">
        <v>10618.2</v>
      </c>
      <c r="AI38" s="388">
        <v>0</v>
      </c>
      <c r="AJ38" s="390">
        <v>0</v>
      </c>
      <c r="AK38" s="388">
        <v>0</v>
      </c>
      <c r="AL38" s="390">
        <v>0</v>
      </c>
      <c r="AM38" s="388">
        <v>40</v>
      </c>
      <c r="AN38" s="390">
        <v>125659.76</v>
      </c>
      <c r="AO38" s="388">
        <v>0</v>
      </c>
      <c r="AP38" s="390">
        <v>0</v>
      </c>
      <c r="AQ38" s="388">
        <v>0</v>
      </c>
      <c r="AR38" s="390">
        <v>0</v>
      </c>
      <c r="AS38" s="388">
        <v>0</v>
      </c>
      <c r="AT38" s="390">
        <v>0</v>
      </c>
      <c r="AU38" s="388">
        <v>0</v>
      </c>
      <c r="AV38" s="390">
        <v>0</v>
      </c>
      <c r="AW38" s="388">
        <v>0</v>
      </c>
      <c r="AX38" s="390">
        <v>0</v>
      </c>
      <c r="AY38" s="388">
        <v>30</v>
      </c>
      <c r="AZ38" s="390">
        <v>94244.82</v>
      </c>
      <c r="BA38" s="388">
        <v>0</v>
      </c>
      <c r="BB38" s="390">
        <v>0</v>
      </c>
      <c r="BC38" s="388">
        <v>0</v>
      </c>
      <c r="BD38" s="390">
        <v>0</v>
      </c>
      <c r="BE38" s="388">
        <v>0</v>
      </c>
      <c r="BF38" s="390">
        <v>0</v>
      </c>
      <c r="BG38" s="390">
        <v>0</v>
      </c>
      <c r="BH38" s="388">
        <v>10</v>
      </c>
      <c r="BI38" s="390">
        <v>31414.94</v>
      </c>
      <c r="BJ38" s="390">
        <v>0</v>
      </c>
      <c r="BK38" s="390">
        <v>0</v>
      </c>
      <c r="BL38" s="390">
        <v>0</v>
      </c>
      <c r="BM38" s="390">
        <v>0</v>
      </c>
      <c r="BN38" s="390">
        <v>0</v>
      </c>
      <c r="BO38" s="390">
        <v>0</v>
      </c>
      <c r="BP38" s="390">
        <f t="shared" si="3"/>
        <v>0</v>
      </c>
      <c r="BQ38" s="390">
        <v>271228.65000000008</v>
      </c>
      <c r="BR38" s="390">
        <f t="shared" si="4"/>
        <v>585378.06000000006</v>
      </c>
      <c r="BS38" s="390">
        <f t="shared" si="5"/>
        <v>585378.06000000006</v>
      </c>
      <c r="BT38" s="390">
        <v>0</v>
      </c>
      <c r="BU38" s="477">
        <f t="shared" si="6"/>
        <v>7024536.7200000007</v>
      </c>
      <c r="BV38" s="393">
        <v>314149.40999999997</v>
      </c>
      <c r="BW38" s="390">
        <f t="shared" si="7"/>
        <v>314149.40999999997</v>
      </c>
      <c r="BX38" s="394">
        <v>0</v>
      </c>
      <c r="BY38" s="390">
        <v>0</v>
      </c>
      <c r="BZ38" s="390">
        <f t="shared" si="8"/>
        <v>0</v>
      </c>
      <c r="CA38" s="394"/>
    </row>
    <row r="39" spans="1:79" x14ac:dyDescent="0.25">
      <c r="A39" s="473">
        <v>29</v>
      </c>
      <c r="B39" s="474" t="s">
        <v>436</v>
      </c>
      <c r="C39" s="474" t="s">
        <v>437</v>
      </c>
      <c r="D39" s="475" t="s">
        <v>390</v>
      </c>
      <c r="E39" s="476"/>
      <c r="F39" s="475" t="s">
        <v>394</v>
      </c>
      <c r="G39" s="386" t="s">
        <v>329</v>
      </c>
      <c r="H39" s="388">
        <v>4.95</v>
      </c>
      <c r="I39" s="390">
        <v>219000.38</v>
      </c>
      <c r="J39" s="390">
        <v>0</v>
      </c>
      <c r="K39" s="390">
        <v>0</v>
      </c>
      <c r="L39" s="390">
        <v>0.5625</v>
      </c>
      <c r="M39" s="390">
        <v>0.4375</v>
      </c>
      <c r="N39" s="390">
        <f t="shared" si="0"/>
        <v>1</v>
      </c>
      <c r="O39" s="390">
        <v>0</v>
      </c>
      <c r="P39" s="390">
        <v>0</v>
      </c>
      <c r="Q39" s="390">
        <v>9</v>
      </c>
      <c r="R39" s="390">
        <v>7</v>
      </c>
      <c r="S39" s="390">
        <f t="shared" si="1"/>
        <v>16</v>
      </c>
      <c r="T39" s="390">
        <v>0</v>
      </c>
      <c r="U39" s="390">
        <v>0</v>
      </c>
      <c r="V39" s="390">
        <v>98550.170000000013</v>
      </c>
      <c r="W39" s="390">
        <v>76650.13</v>
      </c>
      <c r="X39" s="390">
        <f t="shared" si="2"/>
        <v>175200.30000000002</v>
      </c>
      <c r="Y39" s="388">
        <v>25</v>
      </c>
      <c r="Z39" s="390">
        <v>43800.08</v>
      </c>
      <c r="AA39" s="388">
        <v>0</v>
      </c>
      <c r="AB39" s="390">
        <v>0</v>
      </c>
      <c r="AC39" s="390">
        <v>0</v>
      </c>
      <c r="AD39" s="388">
        <v>0</v>
      </c>
      <c r="AE39" s="390">
        <v>0</v>
      </c>
      <c r="AF39" s="390">
        <v>0</v>
      </c>
      <c r="AG39" s="388">
        <v>60</v>
      </c>
      <c r="AH39" s="390">
        <v>10618.2</v>
      </c>
      <c r="AI39" s="388">
        <v>0</v>
      </c>
      <c r="AJ39" s="390">
        <v>0</v>
      </c>
      <c r="AK39" s="388">
        <v>0</v>
      </c>
      <c r="AL39" s="390">
        <v>0</v>
      </c>
      <c r="AM39" s="388">
        <v>0</v>
      </c>
      <c r="AN39" s="390">
        <v>0</v>
      </c>
      <c r="AO39" s="388">
        <v>35</v>
      </c>
      <c r="AP39" s="390">
        <v>76650.13</v>
      </c>
      <c r="AQ39" s="388">
        <v>0</v>
      </c>
      <c r="AR39" s="390">
        <v>0</v>
      </c>
      <c r="AS39" s="388">
        <v>0</v>
      </c>
      <c r="AT39" s="390">
        <v>0</v>
      </c>
      <c r="AU39" s="388">
        <v>0</v>
      </c>
      <c r="AV39" s="390">
        <v>0</v>
      </c>
      <c r="AW39" s="388">
        <v>0</v>
      </c>
      <c r="AX39" s="390">
        <v>0</v>
      </c>
      <c r="AY39" s="388">
        <v>30</v>
      </c>
      <c r="AZ39" s="390">
        <v>65700.11</v>
      </c>
      <c r="BA39" s="388">
        <v>0</v>
      </c>
      <c r="BB39" s="390">
        <v>0</v>
      </c>
      <c r="BC39" s="388">
        <v>0</v>
      </c>
      <c r="BD39" s="390">
        <v>0</v>
      </c>
      <c r="BE39" s="388">
        <v>0</v>
      </c>
      <c r="BF39" s="390">
        <v>0</v>
      </c>
      <c r="BG39" s="390">
        <v>0</v>
      </c>
      <c r="BH39" s="388">
        <v>10</v>
      </c>
      <c r="BI39" s="390">
        <v>21900.04</v>
      </c>
      <c r="BJ39" s="390">
        <v>0</v>
      </c>
      <c r="BK39" s="390">
        <v>0</v>
      </c>
      <c r="BL39" s="390">
        <v>0</v>
      </c>
      <c r="BM39" s="390">
        <v>0</v>
      </c>
      <c r="BN39" s="390">
        <v>0</v>
      </c>
      <c r="BO39" s="390">
        <v>0</v>
      </c>
      <c r="BP39" s="390">
        <f t="shared" si="3"/>
        <v>0</v>
      </c>
      <c r="BQ39" s="390">
        <v>174868.47999999998</v>
      </c>
      <c r="BR39" s="390">
        <f t="shared" si="4"/>
        <v>393868.86</v>
      </c>
      <c r="BS39" s="390">
        <f t="shared" si="5"/>
        <v>393868.86</v>
      </c>
      <c r="BT39" s="390">
        <v>0</v>
      </c>
      <c r="BU39" s="477">
        <f t="shared" si="6"/>
        <v>4726426.32</v>
      </c>
      <c r="BV39" s="393">
        <v>219000.38</v>
      </c>
      <c r="BW39" s="390">
        <f t="shared" si="7"/>
        <v>219000.38</v>
      </c>
      <c r="BX39" s="394">
        <v>0</v>
      </c>
      <c r="BY39" s="390">
        <v>0</v>
      </c>
      <c r="BZ39" s="390">
        <f t="shared" si="8"/>
        <v>0</v>
      </c>
      <c r="CA39" s="394"/>
    </row>
    <row r="40" spans="1:79" x14ac:dyDescent="0.25">
      <c r="A40" s="473">
        <v>30</v>
      </c>
      <c r="B40" s="474" t="s">
        <v>438</v>
      </c>
      <c r="C40" s="474" t="s">
        <v>425</v>
      </c>
      <c r="D40" s="475" t="s">
        <v>390</v>
      </c>
      <c r="E40" s="476"/>
      <c r="F40" s="475" t="s">
        <v>398</v>
      </c>
      <c r="G40" s="386" t="s">
        <v>439</v>
      </c>
      <c r="H40" s="388">
        <v>5.41</v>
      </c>
      <c r="I40" s="390">
        <v>239351.93</v>
      </c>
      <c r="J40" s="390">
        <v>0</v>
      </c>
      <c r="K40" s="390">
        <v>0</v>
      </c>
      <c r="L40" s="390">
        <v>0.625</v>
      </c>
      <c r="M40" s="390">
        <v>0.375</v>
      </c>
      <c r="N40" s="390">
        <f t="shared" si="0"/>
        <v>1</v>
      </c>
      <c r="O40" s="390">
        <v>0</v>
      </c>
      <c r="P40" s="390">
        <v>0</v>
      </c>
      <c r="Q40" s="390">
        <v>10</v>
      </c>
      <c r="R40" s="390">
        <v>6</v>
      </c>
      <c r="S40" s="390">
        <f t="shared" si="1"/>
        <v>16</v>
      </c>
      <c r="T40" s="390">
        <v>0</v>
      </c>
      <c r="U40" s="390">
        <v>0</v>
      </c>
      <c r="V40" s="390">
        <v>119675.95999999999</v>
      </c>
      <c r="W40" s="390">
        <v>71805.570000000007</v>
      </c>
      <c r="X40" s="390">
        <f t="shared" si="2"/>
        <v>191481.53</v>
      </c>
      <c r="Y40" s="388">
        <v>25</v>
      </c>
      <c r="Z40" s="390">
        <v>47870.400000000001</v>
      </c>
      <c r="AA40" s="388">
        <v>20</v>
      </c>
      <c r="AB40" s="390">
        <v>7</v>
      </c>
      <c r="AC40" s="390">
        <v>1548.49</v>
      </c>
      <c r="AD40" s="388">
        <v>0</v>
      </c>
      <c r="AE40" s="390">
        <v>0</v>
      </c>
      <c r="AF40" s="390">
        <v>0</v>
      </c>
      <c r="AG40" s="388">
        <v>0</v>
      </c>
      <c r="AH40" s="390">
        <v>0</v>
      </c>
      <c r="AI40" s="388">
        <v>0</v>
      </c>
      <c r="AJ40" s="390">
        <v>0</v>
      </c>
      <c r="AK40" s="388">
        <v>0</v>
      </c>
      <c r="AL40" s="390">
        <v>0</v>
      </c>
      <c r="AM40" s="388">
        <v>40</v>
      </c>
      <c r="AN40" s="390">
        <v>95740.77</v>
      </c>
      <c r="AO40" s="388">
        <v>0</v>
      </c>
      <c r="AP40" s="390">
        <v>0</v>
      </c>
      <c r="AQ40" s="388">
        <v>0</v>
      </c>
      <c r="AR40" s="390">
        <v>0</v>
      </c>
      <c r="AS40" s="388">
        <v>0</v>
      </c>
      <c r="AT40" s="390">
        <v>0</v>
      </c>
      <c r="AU40" s="388">
        <v>0</v>
      </c>
      <c r="AV40" s="390">
        <v>0</v>
      </c>
      <c r="AW40" s="388">
        <v>0</v>
      </c>
      <c r="AX40" s="390">
        <v>0</v>
      </c>
      <c r="AY40" s="388">
        <v>30</v>
      </c>
      <c r="AZ40" s="390">
        <v>71805.58</v>
      </c>
      <c r="BA40" s="388">
        <v>0</v>
      </c>
      <c r="BB40" s="390">
        <v>0</v>
      </c>
      <c r="BC40" s="388">
        <v>0</v>
      </c>
      <c r="BD40" s="390">
        <v>0</v>
      </c>
      <c r="BE40" s="388">
        <v>0</v>
      </c>
      <c r="BF40" s="390">
        <v>0</v>
      </c>
      <c r="BG40" s="390">
        <v>0</v>
      </c>
      <c r="BH40" s="388">
        <v>10</v>
      </c>
      <c r="BI40" s="390">
        <v>23935.200000000001</v>
      </c>
      <c r="BJ40" s="390">
        <v>0</v>
      </c>
      <c r="BK40" s="390">
        <v>0</v>
      </c>
      <c r="BL40" s="390">
        <v>0</v>
      </c>
      <c r="BM40" s="390">
        <v>0</v>
      </c>
      <c r="BN40" s="390">
        <v>0</v>
      </c>
      <c r="BO40" s="390">
        <v>0</v>
      </c>
      <c r="BP40" s="390">
        <f t="shared" si="3"/>
        <v>0</v>
      </c>
      <c r="BQ40" s="390">
        <v>193030.04</v>
      </c>
      <c r="BR40" s="390">
        <f t="shared" si="4"/>
        <v>432381.97</v>
      </c>
      <c r="BS40" s="390">
        <f t="shared" si="5"/>
        <v>432381.97</v>
      </c>
      <c r="BT40" s="390">
        <v>0</v>
      </c>
      <c r="BU40" s="477">
        <f t="shared" si="6"/>
        <v>5188583.6399999997</v>
      </c>
      <c r="BV40" s="393">
        <v>239351.93</v>
      </c>
      <c r="BW40" s="390">
        <f t="shared" si="7"/>
        <v>239351.93</v>
      </c>
      <c r="BX40" s="394">
        <v>0</v>
      </c>
      <c r="BY40" s="390">
        <v>0</v>
      </c>
      <c r="BZ40" s="390">
        <f t="shared" si="8"/>
        <v>0</v>
      </c>
      <c r="CA40" s="394"/>
    </row>
    <row r="41" spans="1:79" ht="11" thickBot="1" x14ac:dyDescent="0.3">
      <c r="A41" s="473">
        <v>31</v>
      </c>
      <c r="B41" s="474" t="s">
        <v>322</v>
      </c>
      <c r="C41" s="474" t="s">
        <v>422</v>
      </c>
      <c r="D41" s="475" t="s">
        <v>390</v>
      </c>
      <c r="E41" s="476"/>
      <c r="F41" s="475" t="s">
        <v>394</v>
      </c>
      <c r="G41" s="386" t="s">
        <v>440</v>
      </c>
      <c r="H41" s="388">
        <v>4.8600000000000003</v>
      </c>
      <c r="I41" s="390">
        <v>215018.55</v>
      </c>
      <c r="J41" s="390">
        <v>0</v>
      </c>
      <c r="K41" s="390">
        <v>0</v>
      </c>
      <c r="L41" s="390">
        <v>0.5</v>
      </c>
      <c r="M41" s="390">
        <v>0</v>
      </c>
      <c r="N41" s="390">
        <f t="shared" si="0"/>
        <v>0.5</v>
      </c>
      <c r="O41" s="390">
        <v>0</v>
      </c>
      <c r="P41" s="390">
        <v>0</v>
      </c>
      <c r="Q41" s="390">
        <v>8</v>
      </c>
      <c r="R41" s="390">
        <v>0</v>
      </c>
      <c r="S41" s="390">
        <f t="shared" si="1"/>
        <v>8</v>
      </c>
      <c r="T41" s="390">
        <v>0</v>
      </c>
      <c r="U41" s="390">
        <v>0</v>
      </c>
      <c r="V41" s="390">
        <v>86007.42</v>
      </c>
      <c r="W41" s="390">
        <v>0</v>
      </c>
      <c r="X41" s="390">
        <f t="shared" si="2"/>
        <v>86007.42</v>
      </c>
      <c r="Y41" s="388">
        <v>25</v>
      </c>
      <c r="Z41" s="390">
        <v>21501.86</v>
      </c>
      <c r="AA41" s="388">
        <v>0</v>
      </c>
      <c r="AB41" s="390">
        <v>0</v>
      </c>
      <c r="AC41" s="390">
        <v>0</v>
      </c>
      <c r="AD41" s="388">
        <v>0</v>
      </c>
      <c r="AE41" s="390">
        <v>0</v>
      </c>
      <c r="AF41" s="390">
        <v>0</v>
      </c>
      <c r="AG41" s="388">
        <v>0</v>
      </c>
      <c r="AH41" s="390">
        <v>0</v>
      </c>
      <c r="AI41" s="388">
        <v>0</v>
      </c>
      <c r="AJ41" s="390">
        <v>0</v>
      </c>
      <c r="AK41" s="388">
        <v>0</v>
      </c>
      <c r="AL41" s="390">
        <v>0</v>
      </c>
      <c r="AM41" s="388">
        <v>0</v>
      </c>
      <c r="AN41" s="390">
        <v>0</v>
      </c>
      <c r="AO41" s="388">
        <v>35</v>
      </c>
      <c r="AP41" s="390">
        <v>37628.25</v>
      </c>
      <c r="AQ41" s="388">
        <v>0</v>
      </c>
      <c r="AR41" s="390">
        <v>0</v>
      </c>
      <c r="AS41" s="388">
        <v>0</v>
      </c>
      <c r="AT41" s="390">
        <v>0</v>
      </c>
      <c r="AU41" s="388">
        <v>0</v>
      </c>
      <c r="AV41" s="390">
        <v>0</v>
      </c>
      <c r="AW41" s="388">
        <v>10</v>
      </c>
      <c r="AX41" s="390">
        <v>39320</v>
      </c>
      <c r="AY41" s="388">
        <v>30</v>
      </c>
      <c r="AZ41" s="390">
        <v>32252.78</v>
      </c>
      <c r="BA41" s="388">
        <v>0</v>
      </c>
      <c r="BB41" s="390">
        <v>0</v>
      </c>
      <c r="BC41" s="388">
        <v>0</v>
      </c>
      <c r="BD41" s="390">
        <v>0</v>
      </c>
      <c r="BE41" s="388">
        <v>0</v>
      </c>
      <c r="BF41" s="390">
        <v>0</v>
      </c>
      <c r="BG41" s="390">
        <v>0</v>
      </c>
      <c r="BH41" s="388">
        <v>10</v>
      </c>
      <c r="BI41" s="390">
        <v>10750.93</v>
      </c>
      <c r="BJ41" s="390">
        <v>0</v>
      </c>
      <c r="BK41" s="390">
        <v>0</v>
      </c>
      <c r="BL41" s="390">
        <v>0</v>
      </c>
      <c r="BM41" s="390">
        <v>0</v>
      </c>
      <c r="BN41" s="390">
        <v>0</v>
      </c>
      <c r="BO41" s="390">
        <v>0</v>
      </c>
      <c r="BP41" s="390">
        <f t="shared" si="3"/>
        <v>0</v>
      </c>
      <c r="BQ41" s="390">
        <v>119951.95999999999</v>
      </c>
      <c r="BR41" s="390">
        <f t="shared" si="4"/>
        <v>227461.24</v>
      </c>
      <c r="BS41" s="390">
        <f t="shared" si="5"/>
        <v>227461.24</v>
      </c>
      <c r="BT41" s="390">
        <v>0</v>
      </c>
      <c r="BU41" s="477">
        <f t="shared" si="6"/>
        <v>2729534.88</v>
      </c>
      <c r="BV41" s="393">
        <v>107509.28</v>
      </c>
      <c r="BW41" s="390">
        <f t="shared" si="7"/>
        <v>107509.28</v>
      </c>
      <c r="BX41" s="394">
        <v>0</v>
      </c>
      <c r="BY41" s="390">
        <v>0</v>
      </c>
      <c r="BZ41" s="390">
        <f t="shared" si="8"/>
        <v>0</v>
      </c>
      <c r="CA41" s="394"/>
    </row>
    <row r="42" spans="1:79" ht="11" thickBot="1" x14ac:dyDescent="0.3">
      <c r="A42" s="479"/>
      <c r="B42" s="480"/>
      <c r="C42" s="481"/>
      <c r="D42" s="481"/>
      <c r="E42" s="480"/>
      <c r="F42" s="482"/>
      <c r="G42" s="482"/>
      <c r="H42" s="482"/>
      <c r="I42" s="483"/>
      <c r="J42" s="484">
        <f t="shared" ref="J42:X42" si="9">SUM(J11:J41)</f>
        <v>0</v>
      </c>
      <c r="K42" s="484">
        <f t="shared" si="9"/>
        <v>6.4687999999999999</v>
      </c>
      <c r="L42" s="484">
        <f t="shared" si="9"/>
        <v>11.6875</v>
      </c>
      <c r="M42" s="484">
        <f t="shared" si="9"/>
        <v>5</v>
      </c>
      <c r="N42" s="484">
        <f t="shared" si="9"/>
        <v>23.156300000000002</v>
      </c>
      <c r="O42" s="484">
        <f t="shared" si="9"/>
        <v>0</v>
      </c>
      <c r="P42" s="484">
        <f t="shared" si="9"/>
        <v>103.5</v>
      </c>
      <c r="Q42" s="484">
        <f t="shared" si="9"/>
        <v>187</v>
      </c>
      <c r="R42" s="484">
        <f t="shared" si="9"/>
        <v>80</v>
      </c>
      <c r="S42" s="484">
        <f t="shared" si="9"/>
        <v>370.5</v>
      </c>
      <c r="T42" s="484">
        <f t="shared" si="9"/>
        <v>0</v>
      </c>
      <c r="U42" s="484">
        <f t="shared" si="9"/>
        <v>1128659.3999999999</v>
      </c>
      <c r="V42" s="484">
        <f t="shared" si="9"/>
        <v>2053803.2499999995</v>
      </c>
      <c r="W42" s="484">
        <f t="shared" si="9"/>
        <v>876466.07000000007</v>
      </c>
      <c r="X42" s="484">
        <f t="shared" si="9"/>
        <v>4058928.7199999993</v>
      </c>
      <c r="Y42" s="482"/>
      <c r="Z42" s="484">
        <f>SUM(Z11:Z41)</f>
        <v>1014732.1900000002</v>
      </c>
      <c r="AA42" s="483"/>
      <c r="AB42" s="484">
        <f>SUM(AB11:AB41)</f>
        <v>54</v>
      </c>
      <c r="AC42" s="484">
        <f>SUM(AC11:AC41)</f>
        <v>11945.480000000001</v>
      </c>
      <c r="AD42" s="483"/>
      <c r="AE42" s="484">
        <f>SUM(AE11:AE41)</f>
        <v>113</v>
      </c>
      <c r="AF42" s="484">
        <f>SUM(AF11:AF41)</f>
        <v>49994.04</v>
      </c>
      <c r="AG42" s="482"/>
      <c r="AH42" s="484">
        <f>SUM(AH11:AH41)</f>
        <v>92024.4</v>
      </c>
      <c r="AI42" s="482"/>
      <c r="AJ42" s="484">
        <f>SUM(AJ11:AJ41)</f>
        <v>17697</v>
      </c>
      <c r="AK42" s="482"/>
      <c r="AL42" s="483">
        <f>SUM(AL11:AL41)</f>
        <v>0</v>
      </c>
      <c r="AM42" s="482"/>
      <c r="AN42" s="483">
        <f>SUM(AN11:AN41)</f>
        <v>644745.96</v>
      </c>
      <c r="AO42" s="482"/>
      <c r="AP42" s="483">
        <f>SUM(AP11:AP41)</f>
        <v>487792.93</v>
      </c>
      <c r="AQ42" s="482"/>
      <c r="AR42" s="483">
        <f>SUM(AR11:AR41)</f>
        <v>467636.29000000004</v>
      </c>
      <c r="AS42" s="482"/>
      <c r="AT42" s="483">
        <f>SUM(AT11:AT41)</f>
        <v>0</v>
      </c>
      <c r="AU42" s="482"/>
      <c r="AV42" s="483">
        <f>SUM(AV11:AV41)</f>
        <v>16590.939999999999</v>
      </c>
      <c r="AW42" s="482"/>
      <c r="AX42" s="483">
        <f>SUM(AX11:AX41)</f>
        <v>117960</v>
      </c>
      <c r="AY42" s="482"/>
      <c r="AZ42" s="483">
        <f>SUM(AZ11:AZ41)</f>
        <v>1522098.2099999997</v>
      </c>
      <c r="BA42" s="482"/>
      <c r="BB42" s="483">
        <f>SUM(BB11:BB41)</f>
        <v>0</v>
      </c>
      <c r="BC42" s="482"/>
      <c r="BD42" s="483">
        <f>SUM(BD11:BD41)</f>
        <v>0</v>
      </c>
      <c r="BE42" s="482"/>
      <c r="BF42" s="483">
        <f>SUM(BF11:BF41)</f>
        <v>0</v>
      </c>
      <c r="BG42" s="483">
        <f>SUM(BG11:BG41)</f>
        <v>0</v>
      </c>
      <c r="BH42" s="482"/>
      <c r="BI42" s="484">
        <f t="shared" ref="BI42:CA42" si="10">SUM(BI11:BI41)</f>
        <v>507366.10000000009</v>
      </c>
      <c r="BJ42" s="484">
        <f t="shared" si="10"/>
        <v>0</v>
      </c>
      <c r="BK42" s="484">
        <f t="shared" si="10"/>
        <v>0</v>
      </c>
      <c r="BL42" s="484">
        <f t="shared" si="10"/>
        <v>0</v>
      </c>
      <c r="BM42" s="484">
        <f t="shared" si="10"/>
        <v>0</v>
      </c>
      <c r="BN42" s="484">
        <f t="shared" si="10"/>
        <v>0</v>
      </c>
      <c r="BO42" s="484">
        <f t="shared" si="10"/>
        <v>0</v>
      </c>
      <c r="BP42" s="484">
        <f t="shared" si="10"/>
        <v>0</v>
      </c>
      <c r="BQ42" s="484">
        <f t="shared" si="10"/>
        <v>3935851.3499999996</v>
      </c>
      <c r="BR42" s="484">
        <f t="shared" si="10"/>
        <v>9009512.2599999998</v>
      </c>
      <c r="BS42" s="484">
        <f t="shared" si="10"/>
        <v>9009512.2599999998</v>
      </c>
      <c r="BT42" s="484">
        <f t="shared" si="10"/>
        <v>0</v>
      </c>
      <c r="BU42" s="485">
        <f t="shared" si="10"/>
        <v>108114147.11999999</v>
      </c>
      <c r="BV42" s="486">
        <f t="shared" si="10"/>
        <v>4973185.7600000007</v>
      </c>
      <c r="BW42" s="484">
        <f t="shared" si="10"/>
        <v>4973185.7600000007</v>
      </c>
      <c r="BX42" s="487">
        <f t="shared" si="10"/>
        <v>0</v>
      </c>
      <c r="BY42" s="484">
        <f t="shared" si="10"/>
        <v>0</v>
      </c>
      <c r="BZ42" s="484">
        <f t="shared" si="10"/>
        <v>0</v>
      </c>
      <c r="CA42" s="487">
        <f t="shared" si="10"/>
        <v>0</v>
      </c>
    </row>
    <row r="44" spans="1:79" x14ac:dyDescent="0.25">
      <c r="BP44" s="489"/>
    </row>
  </sheetData>
  <mergeCells count="92">
    <mergeCell ref="BW9:BW10"/>
    <mergeCell ref="BX9:BX10"/>
    <mergeCell ref="BY9:BY10"/>
    <mergeCell ref="BZ9:BZ10"/>
    <mergeCell ref="CA9:CA10"/>
    <mergeCell ref="AA7:AC7"/>
    <mergeCell ref="AD7:AF7"/>
    <mergeCell ref="AA8:AA10"/>
    <mergeCell ref="AB8:AB10"/>
    <mergeCell ref="AC8:AC10"/>
    <mergeCell ref="AD8:AD10"/>
    <mergeCell ref="AE8:AE10"/>
    <mergeCell ref="AF8:AF10"/>
    <mergeCell ref="N7:N10"/>
    <mergeCell ref="O7:O10"/>
    <mergeCell ref="P7:P10"/>
    <mergeCell ref="Q7:Q10"/>
    <mergeCell ref="R7:R10"/>
    <mergeCell ref="S7:S10"/>
    <mergeCell ref="BP6:BP10"/>
    <mergeCell ref="BQ6:BQ10"/>
    <mergeCell ref="BR6:BT8"/>
    <mergeCell ref="BU6:BU10"/>
    <mergeCell ref="BV6:BX8"/>
    <mergeCell ref="BY6:CA8"/>
    <mergeCell ref="BR9:BR10"/>
    <mergeCell ref="BS9:BS10"/>
    <mergeCell ref="BT9:BT10"/>
    <mergeCell ref="BV9:BV10"/>
    <mergeCell ref="BJ6:BJ10"/>
    <mergeCell ref="BK6:BK10"/>
    <mergeCell ref="BL6:BL10"/>
    <mergeCell ref="BM6:BM10"/>
    <mergeCell ref="BN6:BN10"/>
    <mergeCell ref="BO6:BO10"/>
    <mergeCell ref="AW6:AX9"/>
    <mergeCell ref="AY6:AZ9"/>
    <mergeCell ref="BA6:BB9"/>
    <mergeCell ref="BC6:BD9"/>
    <mergeCell ref="BE6:BG8"/>
    <mergeCell ref="BH6:BI9"/>
    <mergeCell ref="BE9:BE10"/>
    <mergeCell ref="BF9:BF10"/>
    <mergeCell ref="BG9:BG10"/>
    <mergeCell ref="AK6:AL9"/>
    <mergeCell ref="AM6:AN9"/>
    <mergeCell ref="AO6:AP9"/>
    <mergeCell ref="AQ6:AR9"/>
    <mergeCell ref="AS6:AT9"/>
    <mergeCell ref="AU6:AV9"/>
    <mergeCell ref="T6:W6"/>
    <mergeCell ref="X6:X10"/>
    <mergeCell ref="Y6:Z9"/>
    <mergeCell ref="AA6:AF6"/>
    <mergeCell ref="AG6:AH9"/>
    <mergeCell ref="AI6:AJ9"/>
    <mergeCell ref="T7:T10"/>
    <mergeCell ref="U7:U10"/>
    <mergeCell ref="V7:V10"/>
    <mergeCell ref="W7:W10"/>
    <mergeCell ref="F6:F10"/>
    <mergeCell ref="G6:G10"/>
    <mergeCell ref="H6:H10"/>
    <mergeCell ref="I6:I10"/>
    <mergeCell ref="J6:N6"/>
    <mergeCell ref="O6:S6"/>
    <mergeCell ref="J7:J10"/>
    <mergeCell ref="K7:K10"/>
    <mergeCell ref="L7:L10"/>
    <mergeCell ref="M7:M10"/>
    <mergeCell ref="AY5:AZ5"/>
    <mergeCell ref="BA5:BB5"/>
    <mergeCell ref="BC5:BD5"/>
    <mergeCell ref="BE5:BG5"/>
    <mergeCell ref="BH5:BI5"/>
    <mergeCell ref="A6:A10"/>
    <mergeCell ref="B6:B10"/>
    <mergeCell ref="C6:C10"/>
    <mergeCell ref="D6:D10"/>
    <mergeCell ref="E6:E10"/>
    <mergeCell ref="AM5:AN5"/>
    <mergeCell ref="AO5:AP5"/>
    <mergeCell ref="AQ5:AR5"/>
    <mergeCell ref="AS5:AT5"/>
    <mergeCell ref="AU5:AV5"/>
    <mergeCell ref="AW5:AX5"/>
    <mergeCell ref="O5:X5"/>
    <mergeCell ref="Y5:Z5"/>
    <mergeCell ref="AA5:AF5"/>
    <mergeCell ref="AG5:AH5"/>
    <mergeCell ref="AI5:AJ5"/>
    <mergeCell ref="AK5:A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</vt:lpstr>
      <vt:lpstr>свод штат</vt:lpstr>
      <vt:lpstr>свод ведомость</vt:lpstr>
      <vt:lpstr>ГУ</vt:lpstr>
      <vt:lpstr>АХП</vt:lpstr>
      <vt:lpstr>учитель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0780_zuch</dc:creator>
  <cp:keywords/>
  <dc:description/>
  <cp:lastModifiedBy>BilimBook_User</cp:lastModifiedBy>
  <cp:revision>1</cp:revision>
  <cp:lastPrinted>2023-01-10T10:00:58Z</cp:lastPrinted>
  <dcterms:created xsi:type="dcterms:W3CDTF">2023-01-10T09:20:29Z</dcterms:created>
  <dcterms:modified xsi:type="dcterms:W3CDTF">2026-02-17T03:43:43Z</dcterms:modified>
</cp:coreProperties>
</file>